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eDumas\OneDrive - eye2scan solutions\Documents\noFluff\CLIENTS\Integratome\Plateforme\"/>
    </mc:Choice>
  </mc:AlternateContent>
  <xr:revisionPtr revIDLastSave="0" documentId="13_ncr:1_{3D06E92B-846F-4629-B891-DD4E050ED7BA}" xr6:coauthVersionLast="47" xr6:coauthVersionMax="47" xr10:uidLastSave="{00000000-0000-0000-0000-000000000000}"/>
  <bookViews>
    <workbookView xWindow="-108" yWindow="-108" windowWidth="23256" windowHeight="12456" xr2:uid="{C5A3B9A1-E26E-4AC0-9DFF-B6A732F35D53}"/>
  </bookViews>
  <sheets>
    <sheet name="Loinc" sheetId="1" r:id="rId1"/>
  </sheets>
  <definedNames>
    <definedName name="_xlnm._FilterDatabase" localSheetId="0" hidden="1">Loinc!$A$1:$N$211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9" i="1" l="1"/>
  <c r="L4" i="1"/>
  <c r="L96" i="1"/>
  <c r="L90" i="1"/>
  <c r="L34" i="1"/>
  <c r="L163" i="1"/>
  <c r="L52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6" i="1"/>
  <c r="L135" i="1"/>
  <c r="L134" i="1"/>
  <c r="L133" i="1"/>
  <c r="L132" i="1"/>
  <c r="L131" i="1"/>
  <c r="L130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5" i="1"/>
  <c r="L94" i="1"/>
  <c r="L93" i="1"/>
  <c r="L92" i="1"/>
  <c r="L91" i="1"/>
  <c r="L89" i="1"/>
  <c r="L84" i="1"/>
  <c r="L83" i="1"/>
  <c r="L82" i="1"/>
  <c r="L81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3" i="1"/>
  <c r="L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L4" authorId="0" shapeId="0" xr:uid="{A2CCA11E-49B9-4762-B7F8-463B55441001}">
      <text>
        <r>
          <rPr>
            <sz val="11"/>
            <color theme="1"/>
            <rFont val="Calibri"/>
            <family val="2"/>
            <scheme val="minor"/>
          </rPr>
          <t>Conversion non standardisée pour la lipoprotéine(a) de nmol/L vers g/L (hétérogénéité de masse particulaire).</t>
        </r>
      </text>
    </comment>
    <comment ref="L21" authorId="0" shapeId="0" xr:uid="{5E1593EE-DBD1-4A6D-A97E-F925F82905B8}">
      <text>
        <r>
          <rPr>
            <sz val="11"/>
            <color theme="1"/>
            <rFont val="Calibri"/>
            <family val="2"/>
            <scheme val="minor"/>
          </rPr>
          <t>Approximation basée sur CRP pentamérique.</t>
        </r>
      </text>
    </comment>
    <comment ref="L34" authorId="0" shapeId="0" xr:uid="{A5856568-2AC6-4DC0-8027-7AD8865A292C}">
      <text>
        <r>
          <rPr>
            <sz val="11"/>
            <color theme="1"/>
            <rFont val="Calibri"/>
            <family val="2"/>
            <scheme val="minor"/>
          </rPr>
          <t>Conversion PSA µmol/L→ng/mL non retenue (poids moléculaire/forme glycosylée non standardisés).</t>
        </r>
      </text>
    </comment>
    <comment ref="L52" authorId="0" shapeId="0" xr:uid="{BA5A6ADF-B95A-4C28-BA61-DE3DA8388C38}">
      <text>
        <r>
          <rPr>
            <sz val="11"/>
            <color theme="1"/>
            <rFont val="Calibri"/>
            <family val="2"/>
            <scheme val="minor"/>
          </rPr>
          <t>Approximation basée sur ferritine ~450 kDa.</t>
        </r>
      </text>
    </comment>
    <comment ref="L73" authorId="0" shapeId="0" xr:uid="{98F50C1A-0724-43DF-9148-54F4DC3340B4}">
      <text>
        <r>
          <rPr>
            <sz val="11"/>
            <color theme="1"/>
            <rFont val="Calibri"/>
            <family val="2"/>
            <scheme val="minor"/>
          </rPr>
          <t>Approximation basée sur pyridoxal-5-phosphate.</t>
        </r>
      </text>
    </comment>
    <comment ref="L80" authorId="0" shapeId="0" xr:uid="{744CF64E-8737-4347-8ADD-0ABF8A40659C}">
      <text>
        <r>
          <rPr>
            <sz val="11"/>
            <color theme="1"/>
            <rFont val="Calibri"/>
            <family val="2"/>
            <scheme val="minor"/>
          </rPr>
          <t>Nécessite la surface corporelle réelle pour dénormaliser 1,73 m².</t>
        </r>
      </text>
    </comment>
    <comment ref="L85" authorId="0" shapeId="0" xr:uid="{B474D0CE-5773-4BB0-BA0C-BFF3173F9749}">
      <text>
        <r>
          <rPr>
            <sz val="11"/>
            <color theme="1"/>
            <rFont val="Calibri"/>
            <family val="2"/>
            <scheme val="minor"/>
          </rPr>
          <t>Nécessite la diurèse des 24h pour passer d'une concentration à une excrétion de 24h.</t>
        </r>
      </text>
    </comment>
    <comment ref="L86" authorId="0" shapeId="0" xr:uid="{33F0E4C4-E7AA-4E86-B1B8-7F7BC7B26BCE}">
      <text>
        <r>
          <rPr>
            <sz val="11"/>
            <color theme="1"/>
            <rFont val="Calibri"/>
            <family val="2"/>
            <scheme val="minor"/>
          </rPr>
          <t>Nécessite la diurèse des 24h pour passer d'une concentration à une excrétion de 24h.</t>
        </r>
      </text>
    </comment>
    <comment ref="L87" authorId="0" shapeId="0" xr:uid="{FC0EC26E-BA61-4BD1-8118-7457E97B0B14}">
      <text>
        <r>
          <rPr>
            <sz val="11"/>
            <color theme="1"/>
            <rFont val="Calibri"/>
            <family val="2"/>
            <scheme val="minor"/>
          </rPr>
          <t>Nécessite la diurèse des 24h pour passer d'une concentration à une excrétion de 24h.</t>
        </r>
      </text>
    </comment>
    <comment ref="L88" authorId="0" shapeId="0" xr:uid="{CCD86540-86F3-49CE-A045-2752D8988D5A}">
      <text>
        <r>
          <rPr>
            <sz val="11"/>
            <color theme="1"/>
            <rFont val="Calibri"/>
            <family val="2"/>
            <scheme val="minor"/>
          </rPr>
          <t>Nécessite la diurèse des 24h pour passer d'une concentration à une excrétion de 24h.</t>
        </r>
      </text>
    </comment>
    <comment ref="L90" authorId="0" shapeId="0" xr:uid="{428916B8-2367-421C-8EBE-1E08B72FF64F}">
      <text>
        <r>
          <rPr>
            <sz val="11"/>
            <color theme="1"/>
            <rFont val="Calibri"/>
            <family val="2"/>
            <scheme val="minor"/>
          </rPr>
          <t>Nécessite la diurèse des 24h pour convertir une concentration en excrétion de 24h.</t>
        </r>
      </text>
    </comment>
    <comment ref="L96" authorId="0" shapeId="0" xr:uid="{CB3BBDF8-838E-4746-AE67-8CEE78FADFE6}">
      <text>
        <r>
          <rPr>
            <sz val="11"/>
            <color theme="1"/>
            <rFont val="Calibri"/>
            <family val="2"/>
            <scheme val="minor"/>
          </rPr>
          <t>Nécessite la diurèse des 24h pour passer d'une concentration à une excrétion de 24h.</t>
        </r>
      </text>
    </comment>
    <comment ref="L107" authorId="0" shapeId="0" xr:uid="{C953FCAA-CB85-4DB2-935B-CC8D949294C2}">
      <text>
        <r>
          <rPr>
            <sz val="11"/>
            <color theme="1"/>
            <rFont val="Calibri"/>
            <family val="2"/>
            <scheme val="minor"/>
          </rPr>
          <t>Conversion littérale µU/mL → mUI/mL.</t>
        </r>
      </text>
    </comment>
    <comment ref="L117" authorId="0" shapeId="0" xr:uid="{E4E00DDF-69A6-412B-A2FC-AF48DD72934D}">
      <text>
        <r>
          <rPr>
            <sz val="11"/>
            <color theme="1"/>
            <rFont val="Calibri"/>
            <family val="2"/>
            <scheme val="minor"/>
          </rPr>
          <t>Approximation BNP-32.</t>
        </r>
      </text>
    </comment>
    <comment ref="L119" authorId="0" shapeId="0" xr:uid="{34D5BD57-45DD-45B9-8F15-48E9E2D0759C}">
      <text>
        <r>
          <rPr>
            <sz val="11"/>
            <color theme="1"/>
            <rFont val="Calibri"/>
            <family val="2"/>
            <scheme val="minor"/>
          </rPr>
          <t>Approximation NT-proBNP.</t>
        </r>
      </text>
    </comment>
    <comment ref="L129" authorId="0" shapeId="0" xr:uid="{1340CD40-120C-4033-9A01-49AE19776E85}">
      <text>
        <r>
          <rPr>
            <sz val="11"/>
            <color theme="1"/>
            <rFont val="Calibri"/>
            <family val="2"/>
            <scheme val="minor"/>
          </rPr>
          <t>Conversion HEA pg/mL→pmol/L non retenue (analyte exact non précisé).</t>
        </r>
      </text>
    </comment>
    <comment ref="L137" authorId="0" shapeId="0" xr:uid="{B08E8746-1E46-4628-97DD-6FFCBDCDA7C7}">
      <text>
        <r>
          <rPr>
            <sz val="11"/>
            <color theme="1"/>
            <rFont val="Calibri"/>
            <family val="2"/>
            <scheme val="minor"/>
          </rPr>
          <t>Unité source absente.</t>
        </r>
      </text>
    </comment>
    <comment ref="L138" authorId="0" shapeId="0" xr:uid="{E228A0E1-7181-4CC9-ABBF-96A0F8F4945F}">
      <text>
        <r>
          <rPr>
            <sz val="11"/>
            <color theme="1"/>
            <rFont val="Calibri"/>
            <family val="2"/>
            <scheme val="minor"/>
          </rPr>
          <t>Unité source absente.</t>
        </r>
      </text>
    </comment>
    <comment ref="L140" authorId="0" shapeId="0" xr:uid="{8312AA94-EDE1-48AE-B6DA-10F2B103C5BD}">
      <text>
        <r>
          <rPr>
            <sz val="11"/>
            <color theme="1"/>
            <rFont val="Calibri"/>
            <family val="2"/>
            <scheme val="minor"/>
          </rPr>
          <t>Approximation basée sur ApoB100 ~515 kDa.</t>
        </r>
      </text>
    </comment>
    <comment ref="L163" authorId="0" shapeId="0" xr:uid="{949C44C3-904A-44A1-B6F1-88801D90D61F}">
      <text>
        <r>
          <rPr>
            <sz val="11"/>
            <color theme="1"/>
            <rFont val="Calibri"/>
            <family val="2"/>
            <scheme val="minor"/>
          </rPr>
          <t>Conversion non retenue sans base de conversion érythrocytaire/Hb normalisée.</t>
        </r>
      </text>
    </comment>
    <comment ref="L171" authorId="0" shapeId="0" xr:uid="{7AC7BCB7-803F-4A52-AA9F-401F9DDC7B6F}">
      <text>
        <r>
          <rPr>
            <sz val="11"/>
            <color theme="1"/>
            <rFont val="Calibri"/>
            <family val="2"/>
            <scheme val="minor"/>
          </rPr>
          <t>Approximation folate.</t>
        </r>
      </text>
    </comment>
    <comment ref="L173" authorId="0" shapeId="0" xr:uid="{BDC6AF5C-3DAA-475C-96D0-B2A4DB300327}">
      <text>
        <r>
          <rPr>
            <sz val="11"/>
            <color theme="1"/>
            <rFont val="Calibri"/>
            <family val="2"/>
            <scheme val="minor"/>
          </rPr>
          <t>Approximation folate.</t>
        </r>
      </text>
    </comment>
  </commentList>
</comments>
</file>

<file path=xl/sharedStrings.xml><?xml version="1.0" encoding="utf-8"?>
<sst xmlns="http://schemas.openxmlformats.org/spreadsheetml/2006/main" count="1938" uniqueCount="1081">
  <si>
    <t>Code LOINC</t>
  </si>
  <si>
    <t>Libellé Officiel LOINC</t>
  </si>
  <si>
    <t>Lipoproteine-a</t>
  </si>
  <si>
    <t>g/L</t>
  </si>
  <si>
    <t>10835-7</t>
  </si>
  <si>
    <t>Lipoprotein (a) [Mass/volume] in Serum or Plasma</t>
  </si>
  <si>
    <t>C2</t>
  </si>
  <si>
    <t>Total Cholesterol</t>
  </si>
  <si>
    <t>2093-3</t>
  </si>
  <si>
    <t>Cholesterol [Mass/volume] in Serum or Plasma</t>
  </si>
  <si>
    <t>C3</t>
  </si>
  <si>
    <t>Cholesterol HDL</t>
  </si>
  <si>
    <t>2085-9</t>
  </si>
  <si>
    <t>Cholesterol in HDL [Mass/volume] in Serum or Plasma</t>
  </si>
  <si>
    <t>C4</t>
  </si>
  <si>
    <t>Cholesterol LDL</t>
  </si>
  <si>
    <t>Cholesterol in LDL [Mass/volume] in Serum or Plasma</t>
  </si>
  <si>
    <t>C5</t>
  </si>
  <si>
    <t>Triglycerides</t>
  </si>
  <si>
    <t>2571-8</t>
  </si>
  <si>
    <t>Triglyceride [Mass/volume] in Serum or Plasma</t>
  </si>
  <si>
    <t>C6</t>
  </si>
  <si>
    <t>Protein C-Reactive ULTRASENSITIVE</t>
  </si>
  <si>
    <t>mg/L</t>
  </si>
  <si>
    <t>C7</t>
  </si>
  <si>
    <t>Calcium blood</t>
  </si>
  <si>
    <t>Calcium [Moles/volume] in Serum or Plasma</t>
  </si>
  <si>
    <t>C8</t>
  </si>
  <si>
    <t>Blood glucose</t>
  </si>
  <si>
    <t>2345-7</t>
  </si>
  <si>
    <t>Glucose [Mass/volume] in Serum or Plasma</t>
  </si>
  <si>
    <t>C9</t>
  </si>
  <si>
    <t>Hb1Ac</t>
  </si>
  <si>
    <t>%</t>
  </si>
  <si>
    <t>4548-4</t>
  </si>
  <si>
    <t>Hemoglobin A1c/Hemoglobin.total in Blood</t>
  </si>
  <si>
    <t>C10</t>
  </si>
  <si>
    <t>PSA</t>
  </si>
  <si>
    <t>ng/mL</t>
  </si>
  <si>
    <t>2857-1</t>
  </si>
  <si>
    <t>C11</t>
  </si>
  <si>
    <t>Hb</t>
  </si>
  <si>
    <t>g/dL</t>
  </si>
  <si>
    <t>718-7</t>
  </si>
  <si>
    <t>Hemoglobin [Mass/volume] in Blood</t>
  </si>
  <si>
    <t>C12</t>
  </si>
  <si>
    <t>VGM</t>
  </si>
  <si>
    <t>fL</t>
  </si>
  <si>
    <t>30428-7</t>
  </si>
  <si>
    <t>Mean corpuscular volume [Entitic volume] in Blood</t>
  </si>
  <si>
    <t>C13</t>
  </si>
  <si>
    <t>Erythrocytes</t>
  </si>
  <si>
    <t>T/L</t>
  </si>
  <si>
    <t>Erythrocytes [#/volume] in Blood</t>
  </si>
  <si>
    <t>C14</t>
  </si>
  <si>
    <t>Leucocytes</t>
  </si>
  <si>
    <t>Leukocytes [#/volume] in Blood</t>
  </si>
  <si>
    <t>C15</t>
  </si>
  <si>
    <t>Neutrophils</t>
  </si>
  <si>
    <t>Neutrophils [#/volume] in Blood</t>
  </si>
  <si>
    <t>C16</t>
  </si>
  <si>
    <t>Eosinophils</t>
  </si>
  <si>
    <t>Eosinophils [#/volume] in Blood</t>
  </si>
  <si>
    <t>C17</t>
  </si>
  <si>
    <t>Lymphocytes</t>
  </si>
  <si>
    <t>Lymphocytes [#/volume] in Blood</t>
  </si>
  <si>
    <t>C18</t>
  </si>
  <si>
    <t>Platelets</t>
  </si>
  <si>
    <t>Platelets [#/volume] in Blood</t>
  </si>
  <si>
    <t>C19</t>
  </si>
  <si>
    <t>Iron blood</t>
  </si>
  <si>
    <t>µmol/L</t>
  </si>
  <si>
    <t>C20</t>
  </si>
  <si>
    <t>Ferritin</t>
  </si>
  <si>
    <t>µg/L</t>
  </si>
  <si>
    <t>2276-4</t>
  </si>
  <si>
    <t>Ferritin [Mass/volume] in Serum or Plasma</t>
  </si>
  <si>
    <t>C21</t>
  </si>
  <si>
    <t>Transferrin saturation</t>
  </si>
  <si>
    <t>2502-3</t>
  </si>
  <si>
    <t>C22</t>
  </si>
  <si>
    <t>ALAT</t>
  </si>
  <si>
    <t>C23</t>
  </si>
  <si>
    <t>ASAT</t>
  </si>
  <si>
    <t>1920-8</t>
  </si>
  <si>
    <t>C24</t>
  </si>
  <si>
    <t>GGT</t>
  </si>
  <si>
    <t>2324-2</t>
  </si>
  <si>
    <t>C25</t>
  </si>
  <si>
    <t>ng/ml</t>
  </si>
  <si>
    <t>2089-1</t>
  </si>
  <si>
    <t>C26</t>
  </si>
  <si>
    <t>DHT</t>
  </si>
  <si>
    <t>2243-4</t>
  </si>
  <si>
    <t>C27</t>
  </si>
  <si>
    <t>Testosterone</t>
  </si>
  <si>
    <t>C28</t>
  </si>
  <si>
    <t>Bioavailable Testosterone</t>
  </si>
  <si>
    <t>C29</t>
  </si>
  <si>
    <t>2157-6</t>
  </si>
  <si>
    <t>C30</t>
  </si>
  <si>
    <t>TSH</t>
  </si>
  <si>
    <t>mUI/L</t>
  </si>
  <si>
    <t>C31</t>
  </si>
  <si>
    <t>Cortisol blood</t>
  </si>
  <si>
    <t>micromol/L</t>
  </si>
  <si>
    <t>C32</t>
  </si>
  <si>
    <t>Uric Acid Blood</t>
  </si>
  <si>
    <t>µmol/l</t>
  </si>
  <si>
    <t>C33</t>
  </si>
  <si>
    <t>Vitamin B6</t>
  </si>
  <si>
    <t>nmol/L</t>
  </si>
  <si>
    <t>C34</t>
  </si>
  <si>
    <t>Vitamin D</t>
  </si>
  <si>
    <t>C35</t>
  </si>
  <si>
    <t>Creatinine blood</t>
  </si>
  <si>
    <t>2160-0</t>
  </si>
  <si>
    <t>C36</t>
  </si>
  <si>
    <t>C37</t>
  </si>
  <si>
    <t>C38</t>
  </si>
  <si>
    <t>C39</t>
  </si>
  <si>
    <t>C40</t>
  </si>
  <si>
    <t>Diuresis (24h)</t>
  </si>
  <si>
    <t>ml/24h</t>
  </si>
  <si>
    <t>3167-4</t>
  </si>
  <si>
    <t>Volume of 24 hour Urine</t>
  </si>
  <si>
    <t>C41</t>
  </si>
  <si>
    <t>Calcium Urine</t>
  </si>
  <si>
    <t>mmol/24h</t>
  </si>
  <si>
    <t>C42</t>
  </si>
  <si>
    <t>Urea urine</t>
  </si>
  <si>
    <t>C43</t>
  </si>
  <si>
    <t>Urate urine</t>
  </si>
  <si>
    <t>mg/24h</t>
  </si>
  <si>
    <t>Urate [Mass/time] in 24 hour Urine</t>
  </si>
  <si>
    <t>C44</t>
  </si>
  <si>
    <t>pH urine</t>
  </si>
  <si>
    <t>pH of Urine</t>
  </si>
  <si>
    <t>C45</t>
  </si>
  <si>
    <t>Urine density</t>
  </si>
  <si>
    <t>Specific gravity of Urine</t>
  </si>
  <si>
    <t>C46</t>
  </si>
  <si>
    <t>C47</t>
  </si>
  <si>
    <t>C48</t>
  </si>
  <si>
    <t>2955-0</t>
  </si>
  <si>
    <t>C49</t>
  </si>
  <si>
    <t>Proteinuria</t>
  </si>
  <si>
    <t>g/24h</t>
  </si>
  <si>
    <t>Protein [Mass/time] in 24 hour Urine</t>
  </si>
  <si>
    <t>C50</t>
  </si>
  <si>
    <t>Glycosuria</t>
  </si>
  <si>
    <t>Glucose [Mass/time] in 24 hour Urine</t>
  </si>
  <si>
    <t>C51</t>
  </si>
  <si>
    <t>Bilirubin urine</t>
  </si>
  <si>
    <t>C52</t>
  </si>
  <si>
    <t>Alpha-1 globuline</t>
  </si>
  <si>
    <t>C53</t>
  </si>
  <si>
    <t>Alpha-2-globuline</t>
  </si>
  <si>
    <t>C54</t>
  </si>
  <si>
    <t>Gamma Globuline</t>
  </si>
  <si>
    <t>Fibrinogène</t>
  </si>
  <si>
    <t>3255-7</t>
  </si>
  <si>
    <t>C84</t>
  </si>
  <si>
    <t>Hemoglobinuria</t>
  </si>
  <si>
    <t>Hemoglobin [Presence] in Urine</t>
  </si>
  <si>
    <t>Insulinémie</t>
  </si>
  <si>
    <t>mUI/mL</t>
  </si>
  <si>
    <t>C88</t>
  </si>
  <si>
    <t>FSH</t>
  </si>
  <si>
    <t>15067-2</t>
  </si>
  <si>
    <t>C89</t>
  </si>
  <si>
    <t>Estradiol</t>
  </si>
  <si>
    <t>pg/ml</t>
  </si>
  <si>
    <t>C90</t>
  </si>
  <si>
    <t>C91</t>
  </si>
  <si>
    <t>pg/mL</t>
  </si>
  <si>
    <t>30934-4</t>
  </si>
  <si>
    <t>C92</t>
  </si>
  <si>
    <t>33762-6</t>
  </si>
  <si>
    <t>C93</t>
  </si>
  <si>
    <t>Cotinurie</t>
  </si>
  <si>
    <t>C94</t>
  </si>
  <si>
    <t>32309-7</t>
  </si>
  <si>
    <t>C95</t>
  </si>
  <si>
    <t>Basophiles</t>
  </si>
  <si>
    <t>C96</t>
  </si>
  <si>
    <t>Monocytes (VA)</t>
  </si>
  <si>
    <t>Monocytes [#/volume] in Blood</t>
  </si>
  <si>
    <t>CA125</t>
  </si>
  <si>
    <t>UI/ml</t>
  </si>
  <si>
    <t>pmol/L</t>
  </si>
  <si>
    <t>55180-4</t>
  </si>
  <si>
    <t>Score ROMA</t>
  </si>
  <si>
    <t>Protéines totales</t>
  </si>
  <si>
    <t>2885-2</t>
  </si>
  <si>
    <t>C105</t>
  </si>
  <si>
    <t>Homocystéine</t>
  </si>
  <si>
    <t>13965-9</t>
  </si>
  <si>
    <t>C106</t>
  </si>
  <si>
    <t>1884-4</t>
  </si>
  <si>
    <t>C107</t>
  </si>
  <si>
    <t>Urée</t>
  </si>
  <si>
    <t>C108</t>
  </si>
  <si>
    <t>mmol/L</t>
  </si>
  <si>
    <t>PAL</t>
  </si>
  <si>
    <t>U/L</t>
  </si>
  <si>
    <t>6768-6</t>
  </si>
  <si>
    <t>C110</t>
  </si>
  <si>
    <t>Bilirubine</t>
  </si>
  <si>
    <t>1975-2</t>
  </si>
  <si>
    <t>C111</t>
  </si>
  <si>
    <t>C112</t>
  </si>
  <si>
    <t>Ratio</t>
  </si>
  <si>
    <t>C115</t>
  </si>
  <si>
    <t>ng/L</t>
  </si>
  <si>
    <t>C116</t>
  </si>
  <si>
    <t>C117</t>
  </si>
  <si>
    <t>C118</t>
  </si>
  <si>
    <t>Sélénium</t>
  </si>
  <si>
    <t>C119</t>
  </si>
  <si>
    <t>C120</t>
  </si>
  <si>
    <t>Vitamine B9</t>
  </si>
  <si>
    <t>2284-8</t>
  </si>
  <si>
    <t>C121</t>
  </si>
  <si>
    <t>Vitamine B12</t>
  </si>
  <si>
    <t>C122</t>
  </si>
  <si>
    <t>Coenzyme Q10</t>
  </si>
  <si>
    <t>C123</t>
  </si>
  <si>
    <t>C124</t>
  </si>
  <si>
    <t>C125</t>
  </si>
  <si>
    <t>C126</t>
  </si>
  <si>
    <t>C127</t>
  </si>
  <si>
    <t>2335-8</t>
  </si>
  <si>
    <t>C128</t>
  </si>
  <si>
    <t>C129</t>
  </si>
  <si>
    <t>2608-2</t>
  </si>
  <si>
    <t>C131</t>
  </si>
  <si>
    <t>AFP</t>
  </si>
  <si>
    <t>C134</t>
  </si>
  <si>
    <t>Unité LOINC</t>
  </si>
  <si>
    <t>mg/dL</t>
  </si>
  <si>
    <t>ug/dL</t>
  </si>
  <si>
    <t>DHEAS</t>
  </si>
  <si>
    <t>ng/dL</t>
  </si>
  <si>
    <t>CPK</t>
  </si>
  <si>
    <t>mIU/L</t>
  </si>
  <si>
    <t>GFR</t>
  </si>
  <si>
    <t>mL/min</t>
  </si>
  <si>
    <t>mL/min/1.73m2</t>
  </si>
  <si>
    <t>Pos/Neg</t>
  </si>
  <si>
    <t>Leucocyturia</t>
  </si>
  <si>
    <t>Leukocytes [Presence] in Urine</t>
  </si>
  <si>
    <t>Nitrite urine</t>
  </si>
  <si>
    <t>Nitrite [Presence] in Urine</t>
  </si>
  <si>
    <t>mL</t>
  </si>
  <si>
    <t>Creat urine (conc)</t>
  </si>
  <si>
    <t>Creat urine (24h)</t>
  </si>
  <si>
    <t>Sodium urine</t>
  </si>
  <si>
    <t>AMH</t>
  </si>
  <si>
    <t>BNP</t>
  </si>
  <si>
    <t>pro-BNP</t>
  </si>
  <si>
    <t>CDT</t>
  </si>
  <si>
    <t>umol/L</t>
  </si>
  <si>
    <t>Apolipo B</t>
  </si>
  <si>
    <t>Ionogramme</t>
  </si>
  <si>
    <t>TP</t>
  </si>
  <si>
    <t>TCA (Ratio)</t>
  </si>
  <si>
    <t>T3 Libre</t>
  </si>
  <si>
    <t>T4 Libre</t>
  </si>
  <si>
    <t>Zinc erythro</t>
  </si>
  <si>
    <t>ug/L</t>
  </si>
  <si>
    <t>Magnésium erythro</t>
  </si>
  <si>
    <t>HIV</t>
  </si>
  <si>
    <t>Hépatite B</t>
  </si>
  <si>
    <t>Hépatite C</t>
  </si>
  <si>
    <t>HPV PCR</t>
  </si>
  <si>
    <t>Sang selles</t>
  </si>
  <si>
    <t>Ac. Méthylmalon.</t>
  </si>
  <si>
    <t>C55</t>
  </si>
  <si>
    <t>C97</t>
  </si>
  <si>
    <t>C114</t>
  </si>
  <si>
    <t>NASH Test Biopredictive</t>
  </si>
  <si>
    <t>C130</t>
  </si>
  <si>
    <t>C132</t>
  </si>
  <si>
    <t>C133</t>
  </si>
  <si>
    <t>C135</t>
  </si>
  <si>
    <t>MammoRisk Predilife</t>
  </si>
  <si>
    <t>C137</t>
  </si>
  <si>
    <t>Stocklom 3 (Prostate)</t>
  </si>
  <si>
    <t>C138</t>
  </si>
  <si>
    <t>Colodiag</t>
  </si>
  <si>
    <t>UI/L</t>
  </si>
  <si>
    <t>725-2</t>
  </si>
  <si>
    <t>33052-2</t>
  </si>
  <si>
    <t>32710-6</t>
  </si>
  <si>
    <t>2756-5</t>
  </si>
  <si>
    <t>https://loinc.org/24326-1</t>
  </si>
  <si>
    <t>https://loinc.org/725-2</t>
  </si>
  <si>
    <t>https://loinc.org/33052-2</t>
  </si>
  <si>
    <t>https://loinc.org/32710-6</t>
  </si>
  <si>
    <t>https://loinc.org/2756-5</t>
  </si>
  <si>
    <t>https://loinc.org/2335-8</t>
  </si>
  <si>
    <t>https://loinc.org/LG32754-0</t>
  </si>
  <si>
    <t>https://loinc.org/LG32752-4</t>
  </si>
  <si>
    <t>https://loinc.org/75622-1</t>
  </si>
  <si>
    <t>https://loinc.org/10835-7</t>
  </si>
  <si>
    <t>https://loinc.org/2093-3</t>
  </si>
  <si>
    <t>https://loinc.org/2085-9</t>
  </si>
  <si>
    <t>2000-8</t>
  </si>
  <si>
    <t>https://loinc.org/4548-4</t>
  </si>
  <si>
    <t>https://loinc.org/2857-1</t>
  </si>
  <si>
    <t>Prostate specific Ag [Mass/volume] in Serum or Plasma</t>
  </si>
  <si>
    <t>https://loinc.org/718-7</t>
  </si>
  <si>
    <t>26453-1</t>
  </si>
  <si>
    <t>https://loinc.org/26453-1</t>
  </si>
  <si>
    <t>26464-8</t>
  </si>
  <si>
    <t>https://loinc.org/26464-8</t>
  </si>
  <si>
    <t>https://loinc.org/26499-4</t>
  </si>
  <si>
    <t>26499-4</t>
  </si>
  <si>
    <t>https://loinc.org/LG32886-0</t>
  </si>
  <si>
    <t>https://loinc.org/LG32850-6</t>
  </si>
  <si>
    <t>https://loinc.org/26449-9</t>
  </si>
  <si>
    <t>26449-9</t>
  </si>
  <si>
    <t>https://loinc.org/LG32849-8</t>
  </si>
  <si>
    <t>https://loinc.org/LG32863-9</t>
  </si>
  <si>
    <t>https://loinc.org/26474-7</t>
  </si>
  <si>
    <t>26474-7</t>
  </si>
  <si>
    <t>https://loinc.org/LG32892-8</t>
  </si>
  <si>
    <t>https://loinc.org/26515-7</t>
  </si>
  <si>
    <t>26515-7</t>
  </si>
  <si>
    <t>https://loinc.org/LG48872-2</t>
  </si>
  <si>
    <t>Iron [Moles/volume] in Serum or Plasma</t>
  </si>
  <si>
    <t>https://loinc.org/14798-3</t>
  </si>
  <si>
    <t>14798-3</t>
  </si>
  <si>
    <t>https://loinc.org/LG6299-4</t>
  </si>
  <si>
    <t>https://loinc.org/2276-4</t>
  </si>
  <si>
    <t>Iron saturation [Mass Fraction] in Serum or Plasma</t>
  </si>
  <si>
    <t>https://loinc.org/2502-3</t>
  </si>
  <si>
    <t>https://loinc.org/50190-8</t>
  </si>
  <si>
    <t>https://loinc.org/LG5272-2</t>
  </si>
  <si>
    <t>Alanine aminotransferase [Enzymatic activity/volume] in Serum, Plasma or Blood</t>
  </si>
  <si>
    <t>77144-4</t>
  </si>
  <si>
    <t>https://loinc.org/77144-4</t>
  </si>
  <si>
    <t>https://loinc.org/1920-8</t>
  </si>
  <si>
    <t>Aspartate aminotransferase [Enzymatic activity/volume] in Serum or Plasma</t>
  </si>
  <si>
    <t>https://loinc.org/LG6033-7</t>
  </si>
  <si>
    <t>Gamma glutamyl transferase [Enzymatic activity/volume] in Serum or Plasma</t>
  </si>
  <si>
    <t>https://loinc.org/2324-2</t>
  </si>
  <si>
    <t>https://loinc.org/2191-5</t>
  </si>
  <si>
    <t>2191-5</t>
  </si>
  <si>
    <t>Dehydroepiandrosterone sulfate (DHEA-S) [Mass/volume] in Serum or Plasma</t>
  </si>
  <si>
    <t>https://loinc.org/LG51787-6</t>
  </si>
  <si>
    <t>Androstanolone [Moles/volume] in Serum or Plasma</t>
  </si>
  <si>
    <t>15057-3</t>
  </si>
  <si>
    <t>https://loinc.org/15057-3</t>
  </si>
  <si>
    <t>https://loinc.org/LG42603-7</t>
  </si>
  <si>
    <t xml:space="preserve">Testosterone [Moles/volume] in Serum or Plasma </t>
  </si>
  <si>
    <t>14913-8</t>
  </si>
  <si>
    <t>https://loinc.org/14913-8</t>
  </si>
  <si>
    <t>https://loinc.org/LG2969-6</t>
  </si>
  <si>
    <t>https://loinc.org/LG49642-8</t>
  </si>
  <si>
    <t>https://loinc.org/2990-0</t>
  </si>
  <si>
    <t>Testosterone.free+weakly bound [Mass/volume] in Serum or Plasma</t>
  </si>
  <si>
    <t>2990-0</t>
  </si>
  <si>
    <t>Creatine kinase [Enzymatic activity/volume] in Serum or Plasma</t>
  </si>
  <si>
    <t>https://loinc.org/2157-6</t>
  </si>
  <si>
    <t>https://loinc.org/LG11757-8</t>
  </si>
  <si>
    <t>Thyrotropin [Units/volume] in Serum or Plasma</t>
  </si>
  <si>
    <t>https://loinc.org/3016-3</t>
  </si>
  <si>
    <t>3016-3</t>
  </si>
  <si>
    <t>Cortisol [Moles/volume] in Serum or Plasma</t>
  </si>
  <si>
    <t>https://loinc.org/14675-3</t>
  </si>
  <si>
    <t>14675-3</t>
  </si>
  <si>
    <t>https://loinc.org/LG43168-0</t>
  </si>
  <si>
    <t>https://loinc.org/35253-4</t>
  </si>
  <si>
    <t>35253-4</t>
  </si>
  <si>
    <t>Pyridoxine [Moles/volume] in Serum or Plasma</t>
  </si>
  <si>
    <t>39786-9</t>
  </si>
  <si>
    <t>https://loinc.org/39786-9</t>
  </si>
  <si>
    <t>https://loinc.org/LG46615-7</t>
  </si>
  <si>
    <t>Creatinine [Mass/volume] in Serum or Plasma</t>
  </si>
  <si>
    <t>https://loinc.org/2160-0</t>
  </si>
  <si>
    <t>https://loinc.org/LG6657-3</t>
  </si>
  <si>
    <t>https://loinc.org/LG50986-5</t>
  </si>
  <si>
    <t>Glomerular filtration rate [Volume Rate/Area] in Serum, Plasma or Blood by based on 1.73 sq M</t>
  </si>
  <si>
    <t>69405-9</t>
  </si>
  <si>
    <t>https://loinc.org/69405-9</t>
  </si>
  <si>
    <t>https://loinc.org/LG36977-3</t>
  </si>
  <si>
    <t>https://loinc.org/LG36248-9</t>
  </si>
  <si>
    <t>https://loinc.org/LG35986-5</t>
  </si>
  <si>
    <t>https://loinc.org/3167-4</t>
  </si>
  <si>
    <t>https://loinc.org/LG34516-1</t>
  </si>
  <si>
    <t>https://loinc.org/LG35116-9</t>
  </si>
  <si>
    <t>Calcium [Moles/volume] in 24 hour Urine</t>
  </si>
  <si>
    <t>25362-5</t>
  </si>
  <si>
    <t>https://loinc.org/25362-5</t>
  </si>
  <si>
    <t>https://loinc.org/LG49996-8</t>
  </si>
  <si>
    <t>Urea [Moles/volume] in 24 hour Urine</t>
  </si>
  <si>
    <t>https://loinc.org/25998-6</t>
  </si>
  <si>
    <t>25998-6</t>
  </si>
  <si>
    <t>https://loinc.org/LG51748-8</t>
  </si>
  <si>
    <t xml:space="preserve">Creatinine [Moles/volume] in Urine </t>
  </si>
  <si>
    <t>https://loinc.org/LG2924-1</t>
  </si>
  <si>
    <t>14683-7</t>
  </si>
  <si>
    <t>https://loinc.org/14683-7</t>
  </si>
  <si>
    <t>https://loinc.org/LG35181-3</t>
  </si>
  <si>
    <t>https://loinc.org/21525-1</t>
  </si>
  <si>
    <t>Sodium [Moles/volume] in 24 hour Urine</t>
  </si>
  <si>
    <t>https://loinc.org/LG35080-7</t>
  </si>
  <si>
    <t>https://loinc.org/2889-4</t>
  </si>
  <si>
    <t>2889-4</t>
  </si>
  <si>
    <t>https://loinc.org/LG35167-2</t>
  </si>
  <si>
    <t>https://loinc.org/2351-5</t>
  </si>
  <si>
    <t>2351-5</t>
  </si>
  <si>
    <t>https://loinc.org/LG51637-3</t>
  </si>
  <si>
    <t>Alpha 2 globulin [Mass/volume] in Serum or Plasma</t>
  </si>
  <si>
    <t>https://loinc.org/104799-2</t>
  </si>
  <si>
    <t>104799-2</t>
  </si>
  <si>
    <t>https://loinc.org/LG51979-9</t>
  </si>
  <si>
    <t>https://loinc.org/3255-7</t>
  </si>
  <si>
    <t>https://loinc.org/LG21224-7</t>
  </si>
  <si>
    <t>Insulin Ab [Units/volume] in Serum</t>
  </si>
  <si>
    <t>https://loinc.org/8072-1</t>
  </si>
  <si>
    <t>8072-1</t>
  </si>
  <si>
    <t>https://loinc.org/LG3268-2</t>
  </si>
  <si>
    <t>Follitropin [Units/volume] in Serum or Plasma</t>
  </si>
  <si>
    <t>https://loinc.org/15067-2</t>
  </si>
  <si>
    <t>https://loinc.org/2243-4</t>
  </si>
  <si>
    <t>Estradiol (E2) [Mass/volume] in Serum or Plasma</t>
  </si>
  <si>
    <t>https://loinc.org/LG668-0</t>
  </si>
  <si>
    <t>Mullerian inhibiting substance [Mass/volume] in Serum or Plasma</t>
  </si>
  <si>
    <t>https://loinc.org/38476-8</t>
  </si>
  <si>
    <t>38476-8</t>
  </si>
  <si>
    <t>https://loinc.org/LG13322-9</t>
  </si>
  <si>
    <t>Natriuretic peptide.B prohormone N-Terminal [Mass/volume] in Serum or Plasma</t>
  </si>
  <si>
    <t>https://loinc.org/33762-6</t>
  </si>
  <si>
    <t>Natriuretic peptide B [Mass/volume] in Serum or Plasma</t>
  </si>
  <si>
    <t>https://loinc.org/LG12080-4</t>
  </si>
  <si>
    <t>https://loinc.org/30934-4</t>
  </si>
  <si>
    <t>https://loinc.org/LG50111-0</t>
  </si>
  <si>
    <t>Cotinine [Mass/volume] in Serum or Plasma</t>
  </si>
  <si>
    <t>Transferrin.carbohydrate deficient.trisialo/Transferrin.total in Serum or Plasma</t>
  </si>
  <si>
    <t>https://loinc.org/21577-2</t>
  </si>
  <si>
    <t>Basophils/Leukocytes in Blood by Automated count</t>
  </si>
  <si>
    <t>706-2</t>
  </si>
  <si>
    <t>https://loinc.org/LG32885-2</t>
  </si>
  <si>
    <t>26484-6</t>
  </si>
  <si>
    <t>https://loinc.org/26484-6</t>
  </si>
  <si>
    <t>https://loinc.org/LG108-7</t>
  </si>
  <si>
    <t>Cancer Ag 125 [Units/volume] in Serum or Plasma</t>
  </si>
  <si>
    <t>10334-1</t>
  </si>
  <si>
    <t>https://loinc.org/10334-1</t>
  </si>
  <si>
    <t>Human epididymis protein 4 [Moles/volume] in Serum or Plasma</t>
  </si>
  <si>
    <t>https://loinc.org/LG51042-6</t>
  </si>
  <si>
    <t>https://loinc.org/55180-4</t>
  </si>
  <si>
    <t>https://loinc.org/104551-7</t>
  </si>
  <si>
    <t>https://loinc.org/2885-2</t>
  </si>
  <si>
    <t>https://loinc.org/LG1777-4</t>
  </si>
  <si>
    <t>Homocysteine [Moles/volume] in Serum or Plasma</t>
  </si>
  <si>
    <t>https://loinc.org/13965-9</t>
  </si>
  <si>
    <t>https://loinc.org/LG48762-5</t>
  </si>
  <si>
    <t>https://loinc.org/1884-6</t>
  </si>
  <si>
    <t>Apolipoprotein B [Mass/volume] in Serum or Plasma</t>
  </si>
  <si>
    <t>https://loinc.org/3091-6</t>
  </si>
  <si>
    <t>Urea [Mass/volume] in Serum or Plasma</t>
  </si>
  <si>
    <t>3091-6</t>
  </si>
  <si>
    <t>https://loinc.org/LG6460-2</t>
  </si>
  <si>
    <t>Electrolytes 1998 panel - Serum or Plasma</t>
  </si>
  <si>
    <t>24326-1</t>
  </si>
  <si>
    <t>https://loinc.org/LG5665-7</t>
  </si>
  <si>
    <t>Alkaline phosphatase [Enzymatic activity/volume] in Serum or Plasma</t>
  </si>
  <si>
    <t>https://loinc.org/LG6199-6</t>
  </si>
  <si>
    <t>Bilirubin.total [Mass/volume] in Serum or Plasma</t>
  </si>
  <si>
    <t>https://loinc.org/5894-1</t>
  </si>
  <si>
    <t>5894-1</t>
  </si>
  <si>
    <t>Prothrombin time (PT) actual/Normal</t>
  </si>
  <si>
    <t>https://loinc.org/5902-2 - mais unité différente</t>
  </si>
  <si>
    <t>https://loinc.org/LG246-5</t>
  </si>
  <si>
    <t>2098-2</t>
  </si>
  <si>
    <t>Cholinesterase [Enzymatic activity/volume] in Serum or Plasma</t>
  </si>
  <si>
    <t>Nonalcoholic steatohepatitis and fibrosis panel - Serum or Plasma</t>
  </si>
  <si>
    <t>score</t>
  </si>
  <si>
    <t>https://loinc.org/93691-4/panel#118454</t>
  </si>
  <si>
    <t>93691-4</t>
  </si>
  <si>
    <t>autre : https://loinc.org/93691-4</t>
  </si>
  <si>
    <t>https://loinc.org/3051-0</t>
  </si>
  <si>
    <t>3051-0</t>
  </si>
  <si>
    <t>Triiodothyronine (T3) Free [Mass/volume] in Serum or Plasma</t>
  </si>
  <si>
    <t>https://loinc.org/LG11488-0</t>
  </si>
  <si>
    <t>Thyroxine (T4) free [Mass/volume] in Serum or Plasma</t>
  </si>
  <si>
    <t>https://loinc.org/3024-7</t>
  </si>
  <si>
    <t>3024-7</t>
  </si>
  <si>
    <t>https://loinc.org/LG12004-4</t>
  </si>
  <si>
    <t>https://loinc.org/LG23524-8</t>
  </si>
  <si>
    <t>5724-0</t>
  </si>
  <si>
    <t>https://loinc.org/LG50044-3</t>
  </si>
  <si>
    <t>https://loinc.org/2597-3</t>
  </si>
  <si>
    <t>Magnesium [Moles/volume] in Red Blood Cells</t>
  </si>
  <si>
    <t>2597-3</t>
  </si>
  <si>
    <t>https://loinc.org/LG8004-6</t>
  </si>
  <si>
    <t>Folate [Mass/volume] in Serum or Plasma</t>
  </si>
  <si>
    <t>https://loinc.org/LG4793-8</t>
  </si>
  <si>
    <t>Cobalamin (Vitamin B12) [Mass/volume] in Serum or Plasma</t>
  </si>
  <si>
    <t>2132-9</t>
  </si>
  <si>
    <t>https://loinc.org/LG49741-8</t>
  </si>
  <si>
    <t>https://loinc.org/75050-5</t>
  </si>
  <si>
    <t>75050-5</t>
  </si>
  <si>
    <t>Coenzyme Q10 [Moles/volume] in Serum or Plasma</t>
  </si>
  <si>
    <t>Hemoglobin [Presence] in Stool from gastrointestinal</t>
  </si>
  <si>
    <t>https://loinc.org/LG7849-5</t>
  </si>
  <si>
    <t>https://loinc.org/LG47301-3</t>
  </si>
  <si>
    <t>https://loinc.org/2629-4</t>
  </si>
  <si>
    <t>Methylmalonate [Mass/volume] in Serum or Plasma</t>
  </si>
  <si>
    <t>N/A</t>
  </si>
  <si>
    <t>https://loinc.org/LG5597-2</t>
  </si>
  <si>
    <t>Alpha-1-Fetoprotein [Mass/volume] in Serum or Plasma</t>
  </si>
  <si>
    <t>1834-1</t>
  </si>
  <si>
    <t>https://loinc.org/1834-1</t>
  </si>
  <si>
    <t>Noninvasive colorectal cancer DNA and occult blood screening [Presence] in Stool</t>
  </si>
  <si>
    <t>77354-9</t>
  </si>
  <si>
    <t>https://loinc.org/77354-9</t>
  </si>
  <si>
    <t>https://loinc.org/LG45404-7</t>
  </si>
  <si>
    <t>Descriptif Loinc</t>
  </si>
  <si>
    <t>Parent Loinc</t>
  </si>
  <si>
    <t>https://loinc.org/LG52057-3</t>
  </si>
  <si>
    <t>C reactive protein [Mass/volume] in Serum, Plasma or Blood</t>
  </si>
  <si>
    <t>https://loinc.org/105126-7</t>
  </si>
  <si>
    <t>105126-7</t>
  </si>
  <si>
    <t>https://loinc.org/LG6218-4</t>
  </si>
  <si>
    <t>https://loinc.org/LG7967-5</t>
  </si>
  <si>
    <t>https://loinc.org/LG51070-7</t>
  </si>
  <si>
    <t>https://loinc.org/LG11034-2</t>
  </si>
  <si>
    <t>https://loinc.org/LG44868-4</t>
  </si>
  <si>
    <t>10*3/uL</t>
  </si>
  <si>
    <t>10*6/uL</t>
  </si>
  <si>
    <t>https://loinc.org/LG34842-1</t>
  </si>
  <si>
    <t>https://loinc.org/14934-4</t>
  </si>
  <si>
    <t>Urate [Moles/volume] in Urine</t>
  </si>
  <si>
    <t>14934-4</t>
  </si>
  <si>
    <t>3-epi-25-Hydroxyvitamin D2 [Mass/volume] in Serum or Plasma</t>
  </si>
  <si>
    <t>72404-7</t>
  </si>
  <si>
    <t>https://loinc.org/72404-7/</t>
  </si>
  <si>
    <t>https://loinc.org/25886-3</t>
  </si>
  <si>
    <t>Creatinine [Moles/volume] in 24 hour Urine</t>
  </si>
  <si>
    <t>25886-3</t>
  </si>
  <si>
    <t>https://loinc.org/LG34933-8</t>
  </si>
  <si>
    <t>g/(24.h)</t>
  </si>
  <si>
    <t>IU/L</t>
  </si>
  <si>
    <t>Selenium [Mass/volume] in Blood</t>
  </si>
  <si>
    <t>G/L</t>
  </si>
  <si>
    <t>µg/L=ng/mL</t>
  </si>
  <si>
    <t>PROFIL DES ACIDES GRAS ERYTHROCYTAIRES</t>
  </si>
  <si>
    <t>Cholinestérase</t>
  </si>
  <si>
    <t>ng/l=pg/mL</t>
  </si>
  <si>
    <t>holotranscobalamine (fraction de la vitamine B12 (cobalamine) liée à la transcobalamine</t>
  </si>
  <si>
    <t>https://loinc.org/1977-8</t>
  </si>
  <si>
    <t>Fomule conversion</t>
  </si>
  <si>
    <t>https://loinc.org/43583-4</t>
  </si>
  <si>
    <t>Lipoprotein a [Moles/volume] in Serum or Plasma</t>
  </si>
  <si>
    <t>43583-4</t>
  </si>
  <si>
    <t>https://loinc.org/LG50009-6</t>
  </si>
  <si>
    <t>https://loinc.org/14647-2</t>
  </si>
  <si>
    <t>14647-2</t>
  </si>
  <si>
    <t>Cholesterol [Moles/volume] in Serum or Plasma</t>
  </si>
  <si>
    <t>https://loinc.org/LG43009-6</t>
  </si>
  <si>
    <t>14646-4</t>
  </si>
  <si>
    <t>Cholesterol in HDL [Moles/volume] in Serum or Plasma</t>
  </si>
  <si>
    <t>https://loinc.org/14646-4</t>
  </si>
  <si>
    <t>https://loinc.org/LG43021-1</t>
  </si>
  <si>
    <t>22748-8</t>
  </si>
  <si>
    <t>Cholesterol in LDL [Moles/volume] in Serum or Plasma</t>
  </si>
  <si>
    <t>https://loinc.org/22748-8</t>
  </si>
  <si>
    <t>https://loinc.org/3043-7</t>
  </si>
  <si>
    <t>https://loinc.org/2571-8</t>
  </si>
  <si>
    <t>Triglyceride [Mass/volume] in Blood</t>
  </si>
  <si>
    <t>3043-7</t>
  </si>
  <si>
    <t>Triglyceride [Moles/volume] in Serum or Plasma</t>
  </si>
  <si>
    <t>14927-8</t>
  </si>
  <si>
    <t>https://loinc.org/14927-8</t>
  </si>
  <si>
    <t>https://loinc.org/LG47044-9</t>
  </si>
  <si>
    <t>70218-3</t>
  </si>
  <si>
    <t>Triglyceride [Moles/volume] in Blood</t>
  </si>
  <si>
    <t>https://loinc.org/70218-3</t>
  </si>
  <si>
    <t>https://loinc.org/LG47036-5</t>
  </si>
  <si>
    <t>50840-8</t>
  </si>
  <si>
    <t>Cholesterol in HDL [Moles/volume] in Body fluid</t>
  </si>
  <si>
    <t>https://loinc.org/50840-8</t>
  </si>
  <si>
    <t>https://loinc.org/LG43011-2</t>
  </si>
  <si>
    <t>54372-8</t>
  </si>
  <si>
    <t>Cholesterol in HDL [Mass/volume] in Body fluid</t>
  </si>
  <si>
    <t>https://loinc.org/54372-8</t>
  </si>
  <si>
    <t>53133-5</t>
  </si>
  <si>
    <t>Cholesterol in LDL [Moles/volume] in Body fluid</t>
  </si>
  <si>
    <t>https://loinc.org/53133-5</t>
  </si>
  <si>
    <t>12183-0</t>
  </si>
  <si>
    <t>Cholesterol [Mass/volume] in Body fluid</t>
  </si>
  <si>
    <t>https://loinc.org/12183-0</t>
  </si>
  <si>
    <t>https://loinc.org/LG50010-4</t>
  </si>
  <si>
    <t>https://loinc.org/29765-5</t>
  </si>
  <si>
    <t>Cholesterol [Moles/volume] in Body fluid</t>
  </si>
  <si>
    <t>29765-5</t>
  </si>
  <si>
    <t>Lipoprotein.alpha [Mass/volume] in Body fluid</t>
  </si>
  <si>
    <t>17082-9</t>
  </si>
  <si>
    <t>https://loinc.org/17082-9</t>
  </si>
  <si>
    <t>https://loinc.org/76485-2</t>
  </si>
  <si>
    <t>C reactive protein [Moles/volume] in Serum or Plasma</t>
  </si>
  <si>
    <t>76485-2</t>
  </si>
  <si>
    <t>https://loinc.org/2000-8</t>
  </si>
  <si>
    <t>Calcium [Moles/volume] in Blood</t>
  </si>
  <si>
    <t>1996-8</t>
  </si>
  <si>
    <t>https://loinc.org/1996-8</t>
  </si>
  <si>
    <t>https://loinc.org/49765-1</t>
  </si>
  <si>
    <t>Calcium [Mass/volume] in Blood</t>
  </si>
  <si>
    <t>49765-1</t>
  </si>
  <si>
    <t>https://loinc.org/LG49860-6</t>
  </si>
  <si>
    <t>https://loinc.org/17861-6</t>
  </si>
  <si>
    <t>Calcium [Mass/volume] in Serum or Plasma</t>
  </si>
  <si>
    <t>17861-6</t>
  </si>
  <si>
    <t>https://loinc.org/LG7247-2</t>
  </si>
  <si>
    <t>https://loinc.org/2345-7</t>
  </si>
  <si>
    <t>https://loinc.org/2339-0</t>
  </si>
  <si>
    <t>Glucose [Mass/volume] in Blood</t>
  </si>
  <si>
    <t>2339-0</t>
  </si>
  <si>
    <t>Glucose [Moles/volume] in Blood</t>
  </si>
  <si>
    <t>https://loinc.org/15074-8</t>
  </si>
  <si>
    <t>https://loinc.org/LG49883-8</t>
  </si>
  <si>
    <t>74774-1</t>
  </si>
  <si>
    <t>Glucose [Mass/volume] in Serum, Plasma or Blood</t>
  </si>
  <si>
    <t>https://loinc.org/74774-1</t>
  </si>
  <si>
    <t>https://loinc.org/14749-6</t>
  </si>
  <si>
    <t>14749-6</t>
  </si>
  <si>
    <t>Glucose [Moles/volume] in Serum or Plasma</t>
  </si>
  <si>
    <t>https://loinc.org/LG2432-5</t>
  </si>
  <si>
    <t>77135-2</t>
  </si>
  <si>
    <t>Glucose [Moles/volume] in Serum, Plasma or Blood</t>
  </si>
  <si>
    <t>https://loinc.org/77135-2</t>
  </si>
  <si>
    <t>Prostate specific Ag [Moles/volume] in Serum or Plasma</t>
  </si>
  <si>
    <t>19197-3</t>
  </si>
  <si>
    <t>https://loinc.org/19197-3</t>
  </si>
  <si>
    <t>https://loinc.org/LG47752-7</t>
  </si>
  <si>
    <t>https://loinc.org/59260-0</t>
  </si>
  <si>
    <t>Hemoglobin [Moles/volume] in Blood</t>
  </si>
  <si>
    <t>59260-0</t>
  </si>
  <si>
    <t>MCV [Entitic mean volume] in Red Blood Cells by Automated count</t>
  </si>
  <si>
    <t>787-2</t>
  </si>
  <si>
    <t>https://loinc.org/787-2</t>
  </si>
  <si>
    <t>MCV [Entitic mean volume] in Cord blood</t>
  </si>
  <si>
    <t>47282-9</t>
  </si>
  <si>
    <t>https://loinc.org/47282-9</t>
  </si>
  <si>
    <t>https://loinc.org/30428-7</t>
  </si>
  <si>
    <t>https://loinc.org/11272-2</t>
  </si>
  <si>
    <t>MCV [Entitic mean volume] in Cord blood by Automated count</t>
  </si>
  <si>
    <t>11272-2</t>
  </si>
  <si>
    <t>https://loinc.org/LG32857-1</t>
  </si>
  <si>
    <t>2498-4</t>
  </si>
  <si>
    <t>Iron [Mass/volume] in Serum or Plasma</t>
  </si>
  <si>
    <t>https://loinc.org/2498-4</t>
  </si>
  <si>
    <t>https://loinc.org/51197-2</t>
  </si>
  <si>
    <t>Iron [Mass/volume] in Body fluid</t>
  </si>
  <si>
    <t>51197-2</t>
  </si>
  <si>
    <t>https://loinc.org/LG48870-6</t>
  </si>
  <si>
    <t>https://loinc.org/29764-8</t>
  </si>
  <si>
    <t>29764-8</t>
  </si>
  <si>
    <t>Iron [Moles/volume] in Body fluid</t>
  </si>
  <si>
    <t>https://loinc.org/14723-1</t>
  </si>
  <si>
    <t>Ferritin [Moles/volume] in Serum or Plasma</t>
  </si>
  <si>
    <t>14723-1</t>
  </si>
  <si>
    <t>https://loinc.org/14688-6</t>
  </si>
  <si>
    <t>Dehydroepiandrosterone sulfate (DHEA-S) [Moles/volume] in Serum or Plasma</t>
  </si>
  <si>
    <t>14688-6</t>
  </si>
  <si>
    <t>https://loinc.org/LG45903-8</t>
  </si>
  <si>
    <t>https://loinc.org/1848-1</t>
  </si>
  <si>
    <t>Androstanolone [Mass/volume] in Serum or Plasma</t>
  </si>
  <si>
    <t>1848-1</t>
  </si>
  <si>
    <t>Testosterone [Mass/volume] in Serum or Plasma</t>
  </si>
  <si>
    <t>2986-8</t>
  </si>
  <si>
    <t>https://loinc.org/2986-8</t>
  </si>
  <si>
    <t>https://loinc.org/LG49980-2</t>
  </si>
  <si>
    <t>https://loinc.org/41018-3</t>
  </si>
  <si>
    <t>Testosterone.free+weakly bound [Moles/volume] in Serum or Plasma</t>
  </si>
  <si>
    <t>41018-3</t>
  </si>
  <si>
    <t>https://loinc.org/3015-5</t>
  </si>
  <si>
    <t>Thyrotropin [Units/volume] in Blood</t>
  </si>
  <si>
    <t>3015-5</t>
  </si>
  <si>
    <t>https://loinc.org/2143-6</t>
  </si>
  <si>
    <t>Cortisol [Mass/volume] in Serum or Plasma</t>
  </si>
  <si>
    <t>2143-6</t>
  </si>
  <si>
    <t>https://loinc.org/3086-6</t>
  </si>
  <si>
    <t>Urate [Mass/volume] in Urine</t>
  </si>
  <si>
    <t>3086-6</t>
  </si>
  <si>
    <t>https://loinc.org/LG49756-6</t>
  </si>
  <si>
    <t>https://loinc.org/2900-9</t>
  </si>
  <si>
    <t>Pyridoxine [Mass/volume] in Serum or Plasma</t>
  </si>
  <si>
    <t>2900-9</t>
  </si>
  <si>
    <t>https://loinc.org/38483-4</t>
  </si>
  <si>
    <t>Creatinine [Mass/volume] in Blood</t>
  </si>
  <si>
    <t>38483-4</t>
  </si>
  <si>
    <t>https://loinc.org/LG52058-1</t>
  </si>
  <si>
    <t>https://loinc.org/59826-8</t>
  </si>
  <si>
    <t>Creatinine [Moles/volume] in Blood</t>
  </si>
  <si>
    <t>59826-8</t>
  </si>
  <si>
    <t>https://loinc.org/77140-2</t>
  </si>
  <si>
    <t>Creatinine [Moles/volume] in Serum, Plasma or Blood</t>
  </si>
  <si>
    <t>77140-2</t>
  </si>
  <si>
    <t>https://loinc.org/LG2923-3</t>
  </si>
  <si>
    <t>https://loinc.org/14682-9</t>
  </si>
  <si>
    <t>Creatinine [Moles/volume] in Serum or Plasma</t>
  </si>
  <si>
    <t>14682-9</t>
  </si>
  <si>
    <t>Calcium [Mass/volume] in 24 hour Urine</t>
  </si>
  <si>
    <t>18488-7</t>
  </si>
  <si>
    <t>https://loinc.org/18488-7</t>
  </si>
  <si>
    <t>https://loinc.org/LG34479-2</t>
  </si>
  <si>
    <t>https://loinc.org/63481-6</t>
  </si>
  <si>
    <t>Urea [Mass/volume] in 24 hour Urine</t>
  </si>
  <si>
    <t>63481-6</t>
  </si>
  <si>
    <t>[pH]</t>
  </si>
  <si>
    <t>https://loinc.org/LG35800-8</t>
  </si>
  <si>
    <t>https://loinc.org/2965-2</t>
  </si>
  <si>
    <t>2965-2</t>
  </si>
  <si>
    <t>https://loinc.org/LG50025-2</t>
  </si>
  <si>
    <t>Creatinine [Mass/volume] in Urine</t>
  </si>
  <si>
    <t>https://loinc.org/2161-8</t>
  </si>
  <si>
    <t>2161-8</t>
  </si>
  <si>
    <t>Creatinine [Mass/volume] in 24 hour Urine</t>
  </si>
  <si>
    <t>20624-3</t>
  </si>
  <si>
    <t>https://loinc.org/20624-3</t>
  </si>
  <si>
    <t>https://loinc.org/LG35227-4</t>
  </si>
  <si>
    <t>Sodium [Mass/volume] in 24 hour Urine</t>
  </si>
  <si>
    <t>21526-9</t>
  </si>
  <si>
    <t>https://loinc.org/21526-9</t>
  </si>
  <si>
    <t>https://loinc.org/LG49966-1</t>
  </si>
  <si>
    <t>Glucose [Moles/time] in 24 hour Urine</t>
  </si>
  <si>
    <t>15077-1</t>
  </si>
  <si>
    <t>https://loinc.org/15077-1</t>
  </si>
  <si>
    <t>mmol/24hr</t>
  </si>
  <si>
    <t>https://loinc.org/LG34880-1</t>
  </si>
  <si>
    <t>Bilirubin.total [Presence] in Urine</t>
  </si>
  <si>
    <t>1977-8</t>
  </si>
  <si>
    <t>69570-0</t>
  </si>
  <si>
    <t>https://loinc.org/LG35153-2</t>
  </si>
  <si>
    <t>Alpha 1 globulin [Mass/volume] in Serum or Plasma</t>
  </si>
  <si>
    <t>104786-9</t>
  </si>
  <si>
    <t>https://loinc.org/104786-9</t>
  </si>
  <si>
    <t>https://loinc.org/LG51635-7</t>
  </si>
  <si>
    <t>Fibrinogen [Mass/volume] in Platelet poor plasma by Coagulation assay</t>
  </si>
  <si>
    <t>mcU/mL</t>
  </si>
  <si>
    <t>mU/mL</t>
  </si>
  <si>
    <t>Follitropin [Units/volume] in Body fluid</t>
  </si>
  <si>
    <t>100794-7</t>
  </si>
  <si>
    <t>m[IU]/mL</t>
  </si>
  <si>
    <t>https://loinc.org/100794-7</t>
  </si>
  <si>
    <t>Estradiol (E2) [Mass/volume] in Body fluid</t>
  </si>
  <si>
    <t>55857-7</t>
  </si>
  <si>
    <t>https://loinc.org/55857-7</t>
  </si>
  <si>
    <t>https://loinc.org/LG46243-8</t>
  </si>
  <si>
    <t>Estradiol (E2) [Moles/volume] in Body fluid</t>
  </si>
  <si>
    <t>https://loinc.org/55858-5</t>
  </si>
  <si>
    <t>55858-5</t>
  </si>
  <si>
    <t>https://loinc.org/LG49114-8</t>
  </si>
  <si>
    <t>https://loinc.org/48377-6</t>
  </si>
  <si>
    <t>Mullerian inhibiting substance [Moles/volume] in Serum or Plasma</t>
  </si>
  <si>
    <t>48377-6</t>
  </si>
  <si>
    <t>https://loinc.org/42637-9</t>
  </si>
  <si>
    <t>Natriuretic peptide B [Mass/volume] in Blood</t>
  </si>
  <si>
    <t>42637-9</t>
  </si>
  <si>
    <t>Natriuretic peptide B [Moles/volume] in Serum or Plasma</t>
  </si>
  <si>
    <t>47092-2</t>
  </si>
  <si>
    <t>https://loinc.org/47092-2</t>
  </si>
  <si>
    <t>https://loinc.org/LG52049-0</t>
  </si>
  <si>
    <t>Natriuretic peptide.B prohormone N-Terminal [Moles/volume] in Serum or Plasma</t>
  </si>
  <si>
    <t>33763-4</t>
  </si>
  <si>
    <t>https://loinc.org/33763-4</t>
  </si>
  <si>
    <t>https://loinc.org/LG52052-4</t>
  </si>
  <si>
    <t>Cotinine [Mass/volume] in Urine</t>
  </si>
  <si>
    <t>10366-3</t>
  </si>
  <si>
    <t>10365-5</t>
  </si>
  <si>
    <t>https://loinc.org/10366-3</t>
  </si>
  <si>
    <t>https://loinc.org/10365-5</t>
  </si>
  <si>
    <t>Cotinine [Moles/volume] in Serum or Plasma</t>
  </si>
  <si>
    <t>59891-2</t>
  </si>
  <si>
    <t>https://loinc.org/59891-2</t>
  </si>
  <si>
    <t>Cotinine [Moles/volume] in Urine</t>
  </si>
  <si>
    <t>33796-4</t>
  </si>
  <si>
    <t>https://loinc.org/33796-4</t>
  </si>
  <si>
    <t>https://loinc.org/706-2</t>
  </si>
  <si>
    <t>https://loinc.org/LG32848-0</t>
  </si>
  <si>
    <t>https://loinc.org/96044-3</t>
  </si>
  <si>
    <t>Human epididymis protein 4 [Mass/volume] in Serum or Plasma</t>
  </si>
  <si>
    <t>96044-3</t>
  </si>
  <si>
    <t>Risk of ovarian malignancy algorithm score in Serum or Plasma --postmenopausal</t>
  </si>
  <si>
    <t>https://loinc.org/69570-0</t>
  </si>
  <si>
    <t>Risk of ovarian malignancy algorithm score in Serum or Plasma --premenopausal</t>
  </si>
  <si>
    <t>69569-2</t>
  </si>
  <si>
    <t>https://loinc.org/69569-2</t>
  </si>
  <si>
    <t>Protein [Mass/volume] in Serum or Plasma</t>
  </si>
  <si>
    <t>Protein [Mass/volume] in Body fluid</t>
  </si>
  <si>
    <t>2881-1</t>
  </si>
  <si>
    <t>https://loinc.org/2881-1</t>
  </si>
  <si>
    <t>https://loinc.org/2428-1</t>
  </si>
  <si>
    <t>2428-1</t>
  </si>
  <si>
    <t>Homocysteine [Mass/volume] in Serum or Plasma</t>
  </si>
  <si>
    <t>Homocysteine [Moles/volume] in Body fluid</t>
  </si>
  <si>
    <t>55877-5</t>
  </si>
  <si>
    <t>https://loinc.org/55877-5</t>
  </si>
  <si>
    <t>Homocysteine [Mass/volume] in Urine</t>
  </si>
  <si>
    <t>12470-1</t>
  </si>
  <si>
    <t>https://loinc.org/12470-1</t>
  </si>
  <si>
    <t>https://loinc.org/LG48761-7</t>
  </si>
  <si>
    <t>https://loinc.org/32020-0</t>
  </si>
  <si>
    <t>32020-0</t>
  </si>
  <si>
    <t>Homocysteine [Moles/volume] in Urine</t>
  </si>
  <si>
    <t>https://loinc.org/LG42611-0</t>
  </si>
  <si>
    <t>https://loinc.org/76482-9</t>
  </si>
  <si>
    <t>Apolipoprotein B [Moles/volume] in Serum or Plasma</t>
  </si>
  <si>
    <t>76482-9</t>
  </si>
  <si>
    <t>https://loinc.org/20977-5</t>
  </si>
  <si>
    <t>Urea [Mass/volume] in Blood</t>
  </si>
  <si>
    <t>20977-5</t>
  </si>
  <si>
    <t>Urea [Moles/volume] in Blood</t>
  </si>
  <si>
    <t>72903-8</t>
  </si>
  <si>
    <t>https://loinc.org/72903-8</t>
  </si>
  <si>
    <t>https://loinc.org/LG49999-2
https://loinc.org/LG7767-9</t>
  </si>
  <si>
    <t>https://loinc.org/LG7767-9</t>
  </si>
  <si>
    <t>https://loinc.org/22664-7</t>
  </si>
  <si>
    <t>Urea [Moles/volume] in Serum or Plasma</t>
  </si>
  <si>
    <t>22664-7</t>
  </si>
  <si>
    <t>Alkaline phosphatase [Enzymatic activity/volume] in Blood</t>
  </si>
  <si>
    <t>1783-0</t>
  </si>
  <si>
    <t>https://loinc.org/1783-0</t>
  </si>
  <si>
    <t>https://loinc.org/6768-6</t>
  </si>
  <si>
    <t>77141-0</t>
  </si>
  <si>
    <t>Alkaline phosphatase [Enzymatic activity/volume] in Serum, Plasma or Blood</t>
  </si>
  <si>
    <t>https://loinc.org/77141-0</t>
  </si>
  <si>
    <t>Bilirubin.total [Mass/volume] in Blood</t>
  </si>
  <si>
    <t>42719-5</t>
  </si>
  <si>
    <t>https://loinc.org/42719-5</t>
  </si>
  <si>
    <t>https://loinc.org/1975-2</t>
  </si>
  <si>
    <t>https://loinc.org/14631-6</t>
  </si>
  <si>
    <t>Bilirubin.total [Moles/volume] in Serum or Plasma</t>
  </si>
  <si>
    <t>14631-6</t>
  </si>
  <si>
    <t>https://loinc.org/LG49848-1</t>
  </si>
  <si>
    <t>https://loinc.org/LG2811-0</t>
  </si>
  <si>
    <t>https://loinc.org/54363-7</t>
  </si>
  <si>
    <t>Bilirubin.total [Moles/volume] in Blood</t>
  </si>
  <si>
    <t>54363-7</t>
  </si>
  <si>
    <t>https://loinc.org/1974-5</t>
  </si>
  <si>
    <t>Bilirubin.total [Mass/volume] in Body fluid</t>
  </si>
  <si>
    <t>1974-5</t>
  </si>
  <si>
    <t>https://loinc.org/LG49847-3</t>
  </si>
  <si>
    <t>https://loinc.org/29767-1</t>
  </si>
  <si>
    <t>Bilirubin.total [Moles/volume] in Body fluid</t>
  </si>
  <si>
    <t>29767-1</t>
  </si>
  <si>
    <t>https://loinc.org/LG52054-0</t>
  </si>
  <si>
    <t>https://loinc.org/11154-2</t>
  </si>
  <si>
    <t>https://loinc.org/2098-2</t>
  </si>
  <si>
    <t>Cholinesterase [Enzymatic activity/volume] in Blood</t>
  </si>
  <si>
    <t>11154-2</t>
  </si>
  <si>
    <t>https://loinc.org/LG46407-9</t>
  </si>
  <si>
    <t>https://loinc.org/14928-6</t>
  </si>
  <si>
    <t>Triiodothyronine (T3) Free [Moles/volume] in Serum or Plasma</t>
  </si>
  <si>
    <t>14928-6</t>
  </si>
  <si>
    <t>https://loinc.org/LG49672-5</t>
  </si>
  <si>
    <t>https://loinc.org/14920-3</t>
  </si>
  <si>
    <t>Thyroxine (T4) free [Moles/volume] in Serum or Plasma</t>
  </si>
  <si>
    <t>14920-3</t>
  </si>
  <si>
    <t>Selenium [Mass/volume] in Serum or Plasma</t>
  </si>
  <si>
    <t>https://loinc.org/5724-0</t>
  </si>
  <si>
    <t xml:space="preserve">https://loinc.org/5722-4 </t>
  </si>
  <si>
    <t>5722-4</t>
  </si>
  <si>
    <t>https://loinc.org/25521-6</t>
  </si>
  <si>
    <t>Selenium [Moles/volume] in Serum or Plasma</t>
  </si>
  <si>
    <t>25521-6</t>
  </si>
  <si>
    <t>https://loinc.org/LG46672-8</t>
  </si>
  <si>
    <t>https://loinc.org/LG9099-5</t>
  </si>
  <si>
    <t>https://loinc.org/78696-2</t>
  </si>
  <si>
    <t>78696-2</t>
  </si>
  <si>
    <t>Selenium [Moles/volume] in Blood</t>
  </si>
  <si>
    <t>https://loinc.org/26746-8</t>
  </si>
  <si>
    <t>Magnesium [Mass/volume] in Red Blood Cells</t>
  </si>
  <si>
    <t>26746-8</t>
  </si>
  <si>
    <t>https://loinc.org/2284-8</t>
  </si>
  <si>
    <t>https://loinc.org/2282-2</t>
  </si>
  <si>
    <t>Folate [Mass/volume] in Blood</t>
  </si>
  <si>
    <t>2282-2</t>
  </si>
  <si>
    <t>https://loinc.org/LG46600-9</t>
  </si>
  <si>
    <t>https://loinc.org/25415-1</t>
  </si>
  <si>
    <t>Folate [Moles/volume] in Blood</t>
  </si>
  <si>
    <t>25415-1</t>
  </si>
  <si>
    <t>Folate [Moles/volume] in Serum or Plasma</t>
  </si>
  <si>
    <t>14732-2</t>
  </si>
  <si>
    <t>https://loinc.org/14732-2</t>
  </si>
  <si>
    <t>https://loinc.org/LG46599-3</t>
  </si>
  <si>
    <t>ng/l</t>
  </si>
  <si>
    <t>https://loinc.org/16695-9</t>
  </si>
  <si>
    <t>https://loinc.org/2132-9</t>
  </si>
  <si>
    <t>Cobalamin (Vitamin B12) [Mass/volume] in Blood</t>
  </si>
  <si>
    <t>16695-9</t>
  </si>
  <si>
    <t>Cobalamin (Vitamin B12) [Moles/volume] in Serum or Plasma</t>
  </si>
  <si>
    <t>14685-2</t>
  </si>
  <si>
    <t>https://loinc.org/14685-2</t>
  </si>
  <si>
    <t>https://loinc.org/LG48386-3</t>
  </si>
  <si>
    <t>Cobalamin (Vitamin B12) [Moles/volume] in Body fluid</t>
  </si>
  <si>
    <t>54376-9</t>
  </si>
  <si>
    <t>https://loinc.org/54376-9</t>
  </si>
  <si>
    <t>https://loinc.org/LG48388-9</t>
  </si>
  <si>
    <t>https://loinc.org/54377-7</t>
  </si>
  <si>
    <t>Cobalamin (Vitamin B12) [Mass/volume] in Body fluid</t>
  </si>
  <si>
    <t>54377-7</t>
  </si>
  <si>
    <t>https://loinc.org/27923-2</t>
  </si>
  <si>
    <t>Coenzyme Q10 [Mass/volume] in Serum or Plasma</t>
  </si>
  <si>
    <t>27923-2</t>
  </si>
  <si>
    <t>https://loinc.org/LG34339-8
https://loinc.org/LG34254-9</t>
  </si>
  <si>
    <t>Holo-transcobalamin II [Moles/volume] in Serum</t>
  </si>
  <si>
    <t>72160-5</t>
  </si>
  <si>
    <t>https://loinc.org/72160-5</t>
  </si>
  <si>
    <t>https://loinc.org/13964-2</t>
  </si>
  <si>
    <t>Methylmalonate [Moles/volume] in Serum or Plasma</t>
  </si>
  <si>
    <t>13964-2</t>
  </si>
  <si>
    <t>Methylmalonate [Moles/volume] in Urine</t>
  </si>
  <si>
    <t>32287-5</t>
  </si>
  <si>
    <t>https://loinc.org/32287-5</t>
  </si>
  <si>
    <t>https://loinc.org/LG47302-1</t>
  </si>
  <si>
    <t>https://loinc.org/2630-2</t>
  </si>
  <si>
    <t>Methylmalonate [Mass/volume] in Urine</t>
  </si>
  <si>
    <t>2630-2</t>
  </si>
  <si>
    <t>https://loinc.org/LG42656-5</t>
  </si>
  <si>
    <t>https://loinc.org/19177-5</t>
  </si>
  <si>
    <t>19177-5</t>
  </si>
  <si>
    <t>Alpha-1-Fetoprotein [Moles/volume] in Serum or Plasma</t>
  </si>
  <si>
    <t>HEA</t>
  </si>
  <si>
    <t>Commentaires</t>
  </si>
  <si>
    <t>mmol/L 24h</t>
  </si>
  <si>
    <t>Gamma globulin [Mass/volume] in Serum or Plasma by Electrophoresis</t>
  </si>
  <si>
    <t>2874-6</t>
  </si>
  <si>
    <t>https://loinc.org/2874-6</t>
  </si>
  <si>
    <t>https://loinc.org/LG51332-1</t>
  </si>
  <si>
    <t>Sodium [Moles/volume] in Serum or Plasma</t>
  </si>
  <si>
    <t>Potassium [Moles/volume] in Serum or Plasma</t>
  </si>
  <si>
    <t>Chloride [Moles/volume] in Serum or Plasma</t>
  </si>
  <si>
    <t>Bicarbonate [Moles/volume] in Serum or Plasma</t>
  </si>
  <si>
    <t>Carbon dioxide, total [Moles/volume] in Serum or Plasma</t>
  </si>
  <si>
    <t>Anion gap in Serum or Plasma by calculation</t>
  </si>
  <si>
    <t>C139</t>
  </si>
  <si>
    <t>PANNEL</t>
  </si>
  <si>
    <t>Ionogramme: Sodium</t>
  </si>
  <si>
    <t>Ionogramme: Potassium</t>
  </si>
  <si>
    <t>Ionogramme: Chloride</t>
  </si>
  <si>
    <t>Ionogramme: Bicarbonate</t>
  </si>
  <si>
    <t>Ionogramme: Carbon dioxide</t>
  </si>
  <si>
    <t>Ionogramme: Anion</t>
  </si>
  <si>
    <t>C140</t>
  </si>
  <si>
    <t>C141</t>
  </si>
  <si>
    <t>C142</t>
  </si>
  <si>
    <t>C143</t>
  </si>
  <si>
    <t>C144</t>
  </si>
  <si>
    <t>https://loinc.org/2823-3</t>
  </si>
  <si>
    <t>2823-3</t>
  </si>
  <si>
    <t>https://loinc.org/LG49936-4</t>
  </si>
  <si>
    <t>https://loinc.org/2951-2</t>
  </si>
  <si>
    <t>2951-2</t>
  </si>
  <si>
    <t>https://loinc.org/LG51978-1</t>
  </si>
  <si>
    <t>https://loinc.org/2075-0</t>
  </si>
  <si>
    <t>2075-0</t>
  </si>
  <si>
    <t>https://loinc.org/1963-8</t>
  </si>
  <si>
    <t>1963-8</t>
  </si>
  <si>
    <t>https://loinc.org/2028-9</t>
  </si>
  <si>
    <t>2028-9</t>
  </si>
  <si>
    <t>33037-3</t>
  </si>
  <si>
    <t>https://loinc.org/33037-3</t>
  </si>
  <si>
    <t>https://loinc.org/LG4454-7</t>
  </si>
  <si>
    <t>https://loinc.org/LG2807-8</t>
  </si>
  <si>
    <t>https://loinc.org/LG6373-7</t>
  </si>
  <si>
    <t>Acide palmitique (16:0)</t>
  </si>
  <si>
    <t>Acide stéarique (18:0)</t>
  </si>
  <si>
    <t>Acide oléique (18:1)</t>
  </si>
  <si>
    <t>Acide linoléique (LA, 18:2 n-6)</t>
  </si>
  <si>
    <t>Acide arachidonique (AA)</t>
  </si>
  <si>
    <t>EPA (20:5 n-3)</t>
  </si>
  <si>
    <t>DHA (22:6 n-3)</t>
  </si>
  <si>
    <t>https://loinc.org/75115-6</t>
  </si>
  <si>
    <t>https://loinc.org/75118-0</t>
  </si>
  <si>
    <t>https://loinc.org/78344-9</t>
  </si>
  <si>
    <t>https://loinc.org/75102-4</t>
  </si>
  <si>
    <t>https://loinc.org/75117-2</t>
  </si>
  <si>
    <t>https://loinc.org/75110-7</t>
  </si>
  <si>
    <t>75115-6</t>
  </si>
  <si>
    <t>75118-0</t>
  </si>
  <si>
    <t>75102-4</t>
  </si>
  <si>
    <t>75117-2</t>
  </si>
  <si>
    <t>75110-7</t>
  </si>
  <si>
    <t>umol/10*6{RBC}</t>
  </si>
  <si>
    <t>https://loinc.org/75097-6</t>
  </si>
  <si>
    <t>75097-6</t>
  </si>
  <si>
    <t>https://loinc.org/75095-0</t>
  </si>
  <si>
    <t>Palmitate (C16:0) [Entitic substance] in Red Blood Cells</t>
  </si>
  <si>
    <t>Octadecanoate (C18:0) [Entitic substance] in Red Blood Cells</t>
  </si>
  <si>
    <t>Oleate (C18:1w9) [Entitic substance] in Red Blood Cells</t>
  </si>
  <si>
    <t>Linoleate (C18:2w6) [Entitic substance] in Red Blood Cells</t>
  </si>
  <si>
    <t>Arachidonate (C20:4w6) [Entitic substance] in Red Blood Cells</t>
  </si>
  <si>
    <t>Eicosapentaenoate (C20:5w3) [Entitic substance] in Red Blood Cells</t>
  </si>
  <si>
    <t>Docosahexaenoate (C22:6w3) [Entitic substance] in Red Blood Cells</t>
  </si>
  <si>
    <t>C145</t>
  </si>
  <si>
    <t>C146</t>
  </si>
  <si>
    <t>C147</t>
  </si>
  <si>
    <t>C148</t>
  </si>
  <si>
    <t>C149</t>
  </si>
  <si>
    <t>C150</t>
  </si>
  <si>
    <t>C151</t>
  </si>
  <si>
    <t>=*0,386</t>
  </si>
  <si>
    <t>Masse molaire</t>
  </si>
  <si>
    <t>27125-4</t>
  </si>
  <si>
    <t>=*10</t>
  </si>
  <si>
    <t>=*1000</t>
  </si>
  <si>
    <t>https://loinc.org/27125-4</t>
  </si>
  <si>
    <t>Zinc [Mass/mass] in Red Blood Cells</t>
  </si>
  <si>
    <t>ug/g{Hb}</t>
  </si>
  <si>
    <t>Voir cas par cas : Ajouté un autre dosage pour le ratio : standard pour avoir le ratio -https://loinc.org/3173-2 - on demande du labo</t>
  </si>
  <si>
    <t>Voir cas par cas - pas de référence - pos/neg</t>
  </si>
  <si>
    <t>Voir cas par cas</t>
  </si>
  <si>
    <t>Voir cas par cas - peut aussi être : https://loinc.org/78347-2</t>
  </si>
  <si>
    <t>Biologie_Integratome_ID</t>
  </si>
  <si>
    <t>Biologie_Integratome_label</t>
  </si>
  <si>
    <t>Biologie_Integratome_units</t>
  </si>
  <si>
    <t>Masse molaire de référence IFCC : 434 000 g/mol (convention de standardisation). La masse réelle de Lp(a) varie entre ~300 000 et 800 000 g/mol selon le polymorphisme apo(a).</t>
  </si>
  <si>
    <t>Unité de mesure non-indiqué</t>
  </si>
  <si>
    <t>=*0,885</t>
  </si>
  <si>
    <t>=*0,180</t>
  </si>
  <si>
    <t>=0,2495</t>
  </si>
  <si>
    <t>T/L = 10*6/uL</t>
  </si>
  <si>
    <t>G/L = 10*3/uL</t>
  </si>
  <si>
    <t>=*179,1</t>
  </si>
  <si>
    <t>=*0,01791</t>
  </si>
  <si>
    <t>=*368,48</t>
  </si>
  <si>
    <t>=*0,000003446</t>
  </si>
  <si>
    <t>=*0,03467</t>
  </si>
  <si>
    <t>=*0,01</t>
  </si>
  <si>
    <t>=*0,2884</t>
  </si>
  <si>
    <t>=*0,001</t>
  </si>
  <si>
    <t>=*5,91</t>
  </si>
  <si>
    <t>=*0,2495</t>
  </si>
  <si>
    <t>=*0,1665</t>
  </si>
  <si>
    <t>https://loinc.org/25997-8</t>
  </si>
  <si>
    <t>Urate [Moles/volume] in 24 hour Urine</t>
  </si>
  <si>
    <t>=*168,11</t>
  </si>
  <si>
    <t>=*0,2724</t>
  </si>
  <si>
    <t>=*0,14</t>
  </si>
  <si>
    <t>=*3,464</t>
  </si>
  <si>
    <t>=*8,457</t>
  </si>
  <si>
    <t>=*0,1762</t>
  </si>
  <si>
    <t>=*0,04</t>
  </si>
  <si>
    <t>=*0,06006</t>
  </si>
  <si>
    <t>=*0,5847</t>
  </si>
  <si>
    <t>=*0,6510</t>
  </si>
  <si>
    <t>=*0,7769</t>
  </si>
  <si>
    <t>=*78,96</t>
  </si>
  <si>
    <t>=*1355,38</t>
  </si>
  <si>
    <t>=*0,4114</t>
  </si>
  <si>
    <t>=*1355380</t>
  </si>
  <si>
    <t>=*11580</t>
  </si>
  <si>
    <t>=*0,02757</t>
  </si>
  <si>
    <t>=*59,48</t>
  </si>
  <si>
    <t>=*0,000001</t>
  </si>
  <si>
    <t>=*0,04348</t>
  </si>
  <si>
    <t>=*10000000</t>
  </si>
  <si>
    <t>=*8,840</t>
  </si>
  <si>
    <t>G = 10*3</t>
  </si>
  <si>
    <t>voir cas par cas</t>
  </si>
  <si>
    <t>=*0,11312</t>
  </si>
  <si>
    <t>Valeur</t>
  </si>
  <si>
    <t>valeur transformée</t>
  </si>
  <si>
    <t>Unité finale</t>
  </si>
  <si>
    <t/>
  </si>
  <si>
    <t>=*0,115</t>
  </si>
  <si>
    <t>=*1,611</t>
  </si>
  <si>
    <t>=*0,00000044</t>
  </si>
  <si>
    <t>=*0,512</t>
  </si>
  <si>
    <t>=*0,0153</t>
  </si>
  <si>
    <t>=*11,809</t>
  </si>
  <si>
    <t>=*28400</t>
  </si>
  <si>
    <t>=*0,0005</t>
  </si>
  <si>
    <t xml:space="preserve">voir cas pas cas - mg/g de crétinine souhaité par Findel - "ils font le dosage si le taux vita B12 holo... est entre 35 et 50pmol/L, probablement dans les urines car dans ce cas le taux est rapporté à la créatinine dosée en // dans les urines. On peut aussi le doser dans le sang, il faudrait que findel nous donne un exemple de résultat?"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</si>
</sst>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Roboto"/>
    </font>
    <font>
      <u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</font>
    <font>
      <sz val="11"/>
      <color rgb="FF666666"/>
      <name val="Calibri"/>
      <family val="2"/>
    </font>
    <font>
      <sz val="11"/>
      <color rgb="FF000000"/>
      <name val="Calibri"/>
      <family val="2"/>
    </font>
    <font>
      <sz val="11"/>
      <color rgb="FF66666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/>
  </cellStyleXfs>
  <cellXfs count="50">
    <xf numFmtId="0" fontId="0" fillId="0" borderId="0" xfId="0"/>
    <xf numFmtId="0" fontId="0" fillId="0" borderId="0" xfId="0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1" applyFill="1" applyAlignment="1">
      <alignment horizontal="center"/>
    </xf>
    <xf numFmtId="0" fontId="2" fillId="0" borderId="0" xfId="1" applyFill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Fill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quotePrefix="1" applyAlignment="1">
      <alignment horizontal="center" wrapText="1"/>
    </xf>
    <xf numFmtId="0" fontId="3" fillId="0" borderId="0" xfId="1" quotePrefix="1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0" xfId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1" applyFill="1" applyAlignment="1">
      <alignment horizontal="center" vertical="center" wrapText="1"/>
    </xf>
    <xf numFmtId="0" fontId="2" fillId="2" borderId="0" xfId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7" fillId="4" borderId="0" xfId="1" applyFont="1" applyFill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165" fontId="11" fillId="6" borderId="1" xfId="0" applyNumberFormat="1" applyFont="1" applyFill="1" applyBorder="1" applyAlignment="1">
      <alignment horizontal="center" vertical="center"/>
    </xf>
    <xf numFmtId="165" fontId="11" fillId="7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0" fillId="2" borderId="0" xfId="0" quotePrefix="1" applyFill="1" applyAlignment="1">
      <alignment horizontal="center"/>
    </xf>
    <xf numFmtId="165" fontId="0" fillId="2" borderId="1" xfId="0" applyNumberFormat="1" applyFill="1" applyBorder="1" applyAlignment="1">
      <alignment horizontal="center" vertical="center"/>
    </xf>
    <xf numFmtId="0" fontId="0" fillId="2" borderId="0" xfId="0" quotePrefix="1" applyFill="1"/>
    <xf numFmtId="165" fontId="0" fillId="2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5" fontId="0" fillId="4" borderId="0" xfId="0" applyNumberFormat="1" applyFill="1" applyAlignment="1">
      <alignment horizontal="center"/>
    </xf>
  </cellXfs>
  <cellStyles count="3">
    <cellStyle name="Hyperlink" xfId="1" builtinId="8"/>
    <cellStyle name="Hyperlink 2" xfId="2" xr:uid="{63583B7E-8665-4424-8B7E-F3A05E046847}"/>
    <cellStyle name="Normal" xfId="0" builtinId="0"/>
  </cellStyles>
  <dxfs count="0"/>
  <tableStyles count="0" defaultTableStyle="TableStyleMedium2" defaultPivotStyle="PivotStyleLight16"/>
  <colors>
    <mruColors>
      <color rgb="FFBF9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loinc.org/17082-9" TargetMode="External"/><Relationship Id="rId21" Type="http://schemas.openxmlformats.org/officeDocument/2006/relationships/hyperlink" Target="https://loinc.org/14927-8" TargetMode="External"/><Relationship Id="rId42" Type="http://schemas.openxmlformats.org/officeDocument/2006/relationships/hyperlink" Target="https://loinc.org/2498-4" TargetMode="External"/><Relationship Id="rId47" Type="http://schemas.openxmlformats.org/officeDocument/2006/relationships/hyperlink" Target="https://loinc.org/LG2923-3" TargetMode="External"/><Relationship Id="rId63" Type="http://schemas.openxmlformats.org/officeDocument/2006/relationships/hyperlink" Target="https://loinc.org/69569-2" TargetMode="External"/><Relationship Id="rId68" Type="http://schemas.openxmlformats.org/officeDocument/2006/relationships/hyperlink" Target="https://loinc.org/LG7767-9" TargetMode="External"/><Relationship Id="rId84" Type="http://schemas.openxmlformats.org/officeDocument/2006/relationships/hyperlink" Target="https://loinc.org/72160-5" TargetMode="External"/><Relationship Id="rId89" Type="http://schemas.openxmlformats.org/officeDocument/2006/relationships/hyperlink" Target="https://loinc.org/78344-9" TargetMode="External"/><Relationship Id="rId16" Type="http://schemas.openxmlformats.org/officeDocument/2006/relationships/hyperlink" Target="https://loinc.org/104551-7" TargetMode="External"/><Relationship Id="rId11" Type="http://schemas.openxmlformats.org/officeDocument/2006/relationships/hyperlink" Target="https://loinc.org/1975-2" TargetMode="External"/><Relationship Id="rId32" Type="http://schemas.openxmlformats.org/officeDocument/2006/relationships/hyperlink" Target="https://loinc.org/2339-0" TargetMode="External"/><Relationship Id="rId37" Type="http://schemas.openxmlformats.org/officeDocument/2006/relationships/hyperlink" Target="https://loinc.org/59260-0" TargetMode="External"/><Relationship Id="rId53" Type="http://schemas.openxmlformats.org/officeDocument/2006/relationships/hyperlink" Target="https://loinc.org/2965-2" TargetMode="External"/><Relationship Id="rId58" Type="http://schemas.openxmlformats.org/officeDocument/2006/relationships/hyperlink" Target="https://loinc.org/10365-5" TargetMode="External"/><Relationship Id="rId74" Type="http://schemas.openxmlformats.org/officeDocument/2006/relationships/hyperlink" Target="https://loinc.org/5722-4" TargetMode="External"/><Relationship Id="rId79" Type="http://schemas.openxmlformats.org/officeDocument/2006/relationships/hyperlink" Target="https://loinc.org/2132-9" TargetMode="External"/><Relationship Id="rId5" Type="http://schemas.openxmlformats.org/officeDocument/2006/relationships/hyperlink" Target="https://loinc.org/14798-3" TargetMode="External"/><Relationship Id="rId90" Type="http://schemas.openxmlformats.org/officeDocument/2006/relationships/hyperlink" Target="https://loinc.org/75115-6" TargetMode="External"/><Relationship Id="rId95" Type="http://schemas.openxmlformats.org/officeDocument/2006/relationships/hyperlink" Target="https://loinc.org/75097-6" TargetMode="External"/><Relationship Id="rId22" Type="http://schemas.openxmlformats.org/officeDocument/2006/relationships/hyperlink" Target="https://loinc.org/70218-3" TargetMode="External"/><Relationship Id="rId27" Type="http://schemas.openxmlformats.org/officeDocument/2006/relationships/hyperlink" Target="https://loinc.org/76485-2" TargetMode="External"/><Relationship Id="rId43" Type="http://schemas.openxmlformats.org/officeDocument/2006/relationships/hyperlink" Target="https://loinc.org/14723-1" TargetMode="External"/><Relationship Id="rId48" Type="http://schemas.openxmlformats.org/officeDocument/2006/relationships/hyperlink" Target="https://loinc.org/LG2923-3" TargetMode="External"/><Relationship Id="rId64" Type="http://schemas.openxmlformats.org/officeDocument/2006/relationships/hyperlink" Target="https://loinc.org/2428-1" TargetMode="External"/><Relationship Id="rId69" Type="http://schemas.openxmlformats.org/officeDocument/2006/relationships/hyperlink" Target="https://loinc.org/1783-0" TargetMode="External"/><Relationship Id="rId80" Type="http://schemas.openxmlformats.org/officeDocument/2006/relationships/hyperlink" Target="https://loinc.org/14685-2" TargetMode="External"/><Relationship Id="rId85" Type="http://schemas.openxmlformats.org/officeDocument/2006/relationships/hyperlink" Target="https://loinc.org/32287-5" TargetMode="External"/><Relationship Id="rId3" Type="http://schemas.openxmlformats.org/officeDocument/2006/relationships/hyperlink" Target="https://loinc.org/26499-4" TargetMode="External"/><Relationship Id="rId12" Type="http://schemas.openxmlformats.org/officeDocument/2006/relationships/hyperlink" Target="https://loinc.org/93691-4/panel" TargetMode="External"/><Relationship Id="rId17" Type="http://schemas.openxmlformats.org/officeDocument/2006/relationships/hyperlink" Target="https://loinc.org/14646-4" TargetMode="External"/><Relationship Id="rId25" Type="http://schemas.openxmlformats.org/officeDocument/2006/relationships/hyperlink" Target="https://loinc.org/LG50010-4" TargetMode="External"/><Relationship Id="rId33" Type="http://schemas.openxmlformats.org/officeDocument/2006/relationships/hyperlink" Target="https://loinc.org/LG49883-8" TargetMode="External"/><Relationship Id="rId38" Type="http://schemas.openxmlformats.org/officeDocument/2006/relationships/hyperlink" Target="https://loinc.org/787-2" TargetMode="External"/><Relationship Id="rId46" Type="http://schemas.openxmlformats.org/officeDocument/2006/relationships/hyperlink" Target="https://loinc.org/3086-6" TargetMode="External"/><Relationship Id="rId59" Type="http://schemas.openxmlformats.org/officeDocument/2006/relationships/hyperlink" Target="https://loinc.org/LG32848-0" TargetMode="External"/><Relationship Id="rId67" Type="http://schemas.openxmlformats.org/officeDocument/2006/relationships/hyperlink" Target="https://loinc.org/72903-8" TargetMode="External"/><Relationship Id="rId20" Type="http://schemas.openxmlformats.org/officeDocument/2006/relationships/hyperlink" Target="https://loinc.org/2571-8" TargetMode="External"/><Relationship Id="rId41" Type="http://schemas.openxmlformats.org/officeDocument/2006/relationships/hyperlink" Target="https://loinc.org/LG32849-8" TargetMode="External"/><Relationship Id="rId54" Type="http://schemas.openxmlformats.org/officeDocument/2006/relationships/hyperlink" Target="https://loinc.org/2161-8" TargetMode="External"/><Relationship Id="rId62" Type="http://schemas.openxmlformats.org/officeDocument/2006/relationships/hyperlink" Target="https://loinc.org/69570-0" TargetMode="External"/><Relationship Id="rId70" Type="http://schemas.openxmlformats.org/officeDocument/2006/relationships/hyperlink" Target="https://loinc.org/6768-6" TargetMode="External"/><Relationship Id="rId75" Type="http://schemas.openxmlformats.org/officeDocument/2006/relationships/hyperlink" Target="https://loinc.org/2284-8" TargetMode="External"/><Relationship Id="rId83" Type="http://schemas.openxmlformats.org/officeDocument/2006/relationships/hyperlink" Target="https://loinc.org/LG32754-0" TargetMode="External"/><Relationship Id="rId88" Type="http://schemas.openxmlformats.org/officeDocument/2006/relationships/hyperlink" Target="https://loinc.org/1963-8" TargetMode="External"/><Relationship Id="rId91" Type="http://schemas.openxmlformats.org/officeDocument/2006/relationships/hyperlink" Target="https://loinc.org/75118-0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loinc.org/2000-8" TargetMode="External"/><Relationship Id="rId6" Type="http://schemas.openxmlformats.org/officeDocument/2006/relationships/hyperlink" Target="https://loinc.org/3016-3" TargetMode="External"/><Relationship Id="rId15" Type="http://schemas.openxmlformats.org/officeDocument/2006/relationships/hyperlink" Target="https://loinc.org/LG34933-8" TargetMode="External"/><Relationship Id="rId23" Type="http://schemas.openxmlformats.org/officeDocument/2006/relationships/hyperlink" Target="https://loinc.org/14646-4" TargetMode="External"/><Relationship Id="rId28" Type="http://schemas.openxmlformats.org/officeDocument/2006/relationships/hyperlink" Target="https://loinc.org/53133-5" TargetMode="External"/><Relationship Id="rId36" Type="http://schemas.openxmlformats.org/officeDocument/2006/relationships/hyperlink" Target="https://loinc.org/LG47752-7" TargetMode="External"/><Relationship Id="rId49" Type="http://schemas.openxmlformats.org/officeDocument/2006/relationships/hyperlink" Target="https://loinc.org/18488-7" TargetMode="External"/><Relationship Id="rId57" Type="http://schemas.openxmlformats.org/officeDocument/2006/relationships/hyperlink" Target="https://loinc.org/10366-3" TargetMode="External"/><Relationship Id="rId10" Type="http://schemas.openxmlformats.org/officeDocument/2006/relationships/hyperlink" Target="https://loinc.org/26484-6" TargetMode="External"/><Relationship Id="rId31" Type="http://schemas.openxmlformats.org/officeDocument/2006/relationships/hyperlink" Target="https://loinc.org/2345-7" TargetMode="External"/><Relationship Id="rId44" Type="http://schemas.openxmlformats.org/officeDocument/2006/relationships/hyperlink" Target="https://loinc.org/1848-1" TargetMode="External"/><Relationship Id="rId52" Type="http://schemas.openxmlformats.org/officeDocument/2006/relationships/hyperlink" Target="https://loinc.org/LG35800-8" TargetMode="External"/><Relationship Id="rId60" Type="http://schemas.openxmlformats.org/officeDocument/2006/relationships/hyperlink" Target="https://loinc.org/96044-3" TargetMode="External"/><Relationship Id="rId65" Type="http://schemas.openxmlformats.org/officeDocument/2006/relationships/hyperlink" Target="https://loinc.org/55877-5" TargetMode="External"/><Relationship Id="rId73" Type="http://schemas.openxmlformats.org/officeDocument/2006/relationships/hyperlink" Target="https://loinc.org/2098-2" TargetMode="External"/><Relationship Id="rId78" Type="http://schemas.openxmlformats.org/officeDocument/2006/relationships/hyperlink" Target="https://loinc.org/16695-9" TargetMode="External"/><Relationship Id="rId81" Type="http://schemas.openxmlformats.org/officeDocument/2006/relationships/hyperlink" Target="https://loinc.org/54376-9" TargetMode="External"/><Relationship Id="rId86" Type="http://schemas.openxmlformats.org/officeDocument/2006/relationships/hyperlink" Target="https://loinc.org/2823-3" TargetMode="External"/><Relationship Id="rId94" Type="http://schemas.openxmlformats.org/officeDocument/2006/relationships/hyperlink" Target="https://loinc.org/75110-7" TargetMode="External"/><Relationship Id="rId4" Type="http://schemas.openxmlformats.org/officeDocument/2006/relationships/hyperlink" Target="https://loinc.org/26474-7" TargetMode="External"/><Relationship Id="rId9" Type="http://schemas.openxmlformats.org/officeDocument/2006/relationships/hyperlink" Target="https://loinc.org/706-2" TargetMode="External"/><Relationship Id="rId13" Type="http://schemas.openxmlformats.org/officeDocument/2006/relationships/hyperlink" Target="https://loinc.org/105126-7" TargetMode="External"/><Relationship Id="rId18" Type="http://schemas.openxmlformats.org/officeDocument/2006/relationships/hyperlink" Target="https://loinc.org/22748-8" TargetMode="External"/><Relationship Id="rId39" Type="http://schemas.openxmlformats.org/officeDocument/2006/relationships/hyperlink" Target="https://loinc.org/47282-9" TargetMode="External"/><Relationship Id="rId34" Type="http://schemas.openxmlformats.org/officeDocument/2006/relationships/hyperlink" Target="https://loinc.org/14749-6" TargetMode="External"/><Relationship Id="rId50" Type="http://schemas.openxmlformats.org/officeDocument/2006/relationships/hyperlink" Target="https://loinc.org/LG34479-2" TargetMode="External"/><Relationship Id="rId55" Type="http://schemas.openxmlformats.org/officeDocument/2006/relationships/hyperlink" Target="https://loinc.org/LG34880-1" TargetMode="External"/><Relationship Id="rId76" Type="http://schemas.openxmlformats.org/officeDocument/2006/relationships/hyperlink" Target="https://loinc.org/2282-2" TargetMode="External"/><Relationship Id="rId97" Type="http://schemas.openxmlformats.org/officeDocument/2006/relationships/vmlDrawing" Target="../drawings/vmlDrawing1.vml"/><Relationship Id="rId7" Type="http://schemas.openxmlformats.org/officeDocument/2006/relationships/hyperlink" Target="https://loinc.org/2351-5" TargetMode="External"/><Relationship Id="rId71" Type="http://schemas.openxmlformats.org/officeDocument/2006/relationships/hyperlink" Target="https://loinc.org/LG49848-1" TargetMode="External"/><Relationship Id="rId92" Type="http://schemas.openxmlformats.org/officeDocument/2006/relationships/hyperlink" Target="https://loinc.org/75102-4" TargetMode="External"/><Relationship Id="rId2" Type="http://schemas.openxmlformats.org/officeDocument/2006/relationships/hyperlink" Target="https://loinc.org/26453-1" TargetMode="External"/><Relationship Id="rId29" Type="http://schemas.openxmlformats.org/officeDocument/2006/relationships/hyperlink" Target="https://loinc.org/1996-8" TargetMode="External"/><Relationship Id="rId24" Type="http://schemas.openxmlformats.org/officeDocument/2006/relationships/hyperlink" Target="https://loinc.org/12183-0" TargetMode="External"/><Relationship Id="rId40" Type="http://schemas.openxmlformats.org/officeDocument/2006/relationships/hyperlink" Target="https://loinc.org/30428-7" TargetMode="External"/><Relationship Id="rId45" Type="http://schemas.openxmlformats.org/officeDocument/2006/relationships/hyperlink" Target="https://loinc.org/2986-8" TargetMode="External"/><Relationship Id="rId66" Type="http://schemas.openxmlformats.org/officeDocument/2006/relationships/hyperlink" Target="https://loinc.org/76482-9" TargetMode="External"/><Relationship Id="rId87" Type="http://schemas.openxmlformats.org/officeDocument/2006/relationships/hyperlink" Target="https://loinc.org/2075-0" TargetMode="External"/><Relationship Id="rId61" Type="http://schemas.openxmlformats.org/officeDocument/2006/relationships/hyperlink" Target="https://loinc.org/104551-7" TargetMode="External"/><Relationship Id="rId82" Type="http://schemas.openxmlformats.org/officeDocument/2006/relationships/hyperlink" Target="https://loinc.org/27923-2" TargetMode="External"/><Relationship Id="rId19" Type="http://schemas.openxmlformats.org/officeDocument/2006/relationships/hyperlink" Target="https://loinc.org/3043-7" TargetMode="External"/><Relationship Id="rId14" Type="http://schemas.openxmlformats.org/officeDocument/2006/relationships/hyperlink" Target="https://loinc.org/25886-3" TargetMode="External"/><Relationship Id="rId30" Type="http://schemas.openxmlformats.org/officeDocument/2006/relationships/hyperlink" Target="https://loinc.org/LG7247-2" TargetMode="External"/><Relationship Id="rId35" Type="http://schemas.openxmlformats.org/officeDocument/2006/relationships/hyperlink" Target="https://loinc.org/19197-3" TargetMode="External"/><Relationship Id="rId56" Type="http://schemas.openxmlformats.org/officeDocument/2006/relationships/hyperlink" Target="https://loinc.org/48377-6" TargetMode="External"/><Relationship Id="rId77" Type="http://schemas.openxmlformats.org/officeDocument/2006/relationships/hyperlink" Target="https://loinc.org/25415-1" TargetMode="External"/><Relationship Id="rId8" Type="http://schemas.openxmlformats.org/officeDocument/2006/relationships/hyperlink" Target="https://loinc.org/38476-8" TargetMode="External"/><Relationship Id="rId51" Type="http://schemas.openxmlformats.org/officeDocument/2006/relationships/hyperlink" Target="https://loinc.org/LG49756-6" TargetMode="External"/><Relationship Id="rId72" Type="http://schemas.openxmlformats.org/officeDocument/2006/relationships/hyperlink" Target="https://loinc.org/11154-2" TargetMode="External"/><Relationship Id="rId93" Type="http://schemas.openxmlformats.org/officeDocument/2006/relationships/hyperlink" Target="https://loinc.org/75117-2" TargetMode="External"/><Relationship Id="rId98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8758-718D-4E8D-AD2A-6D4584CA46B6}">
  <sheetPr>
    <pageSetUpPr fitToPage="1"/>
  </sheetPr>
  <dimension ref="A1:N210"/>
  <sheetViews>
    <sheetView tabSelected="1" zoomScaleNormal="100" workbookViewId="0">
      <pane ySplit="1" topLeftCell="A2" activePane="bottomLeft" state="frozen"/>
      <selection activeCell="D1" sqref="D1"/>
      <selection pane="bottomLeft" activeCell="M92" sqref="M92"/>
    </sheetView>
  </sheetViews>
  <sheetFormatPr defaultColWidth="122.5546875" defaultRowHeight="14.4" x14ac:dyDescent="0.3"/>
  <cols>
    <col min="1" max="1" width="24.21875" style="3" bestFit="1" customWidth="1"/>
    <col min="2" max="2" width="41.5546875" style="3" bestFit="1" customWidth="1"/>
    <col min="3" max="3" width="21.77734375" style="3" bestFit="1" customWidth="1"/>
    <col min="4" max="4" width="14.6640625" style="6" bestFit="1" customWidth="1"/>
    <col min="5" max="5" width="65.33203125" style="3" bestFit="1" customWidth="1"/>
    <col min="6" max="6" width="15" style="3" bestFit="1" customWidth="1"/>
    <col min="7" max="7" width="17" style="3" bestFit="1" customWidth="1"/>
    <col min="8" max="8" width="33.21875" style="3" bestFit="1" customWidth="1"/>
    <col min="9" max="9" width="38.21875" style="3" bestFit="1" customWidth="1"/>
    <col min="10" max="10" width="34" style="6" customWidth="1"/>
    <col min="11" max="11" width="12.5546875" style="3" customWidth="1"/>
    <col min="12" max="12" width="17.21875" style="37" bestFit="1" customWidth="1"/>
    <col min="13" max="13" width="10.21875" style="3" bestFit="1" customWidth="1"/>
    <col min="14" max="14" width="20.6640625" style="3" bestFit="1" customWidth="1"/>
    <col min="15" max="16384" width="122.5546875" style="3"/>
  </cols>
  <sheetData>
    <row r="1" spans="1:14" ht="28.8" x14ac:dyDescent="0.3">
      <c r="A1" s="2" t="s">
        <v>1020</v>
      </c>
      <c r="B1" s="2" t="s">
        <v>1021</v>
      </c>
      <c r="C1" s="2" t="s">
        <v>1022</v>
      </c>
      <c r="D1" s="2" t="s">
        <v>0</v>
      </c>
      <c r="E1" s="2" t="s">
        <v>1</v>
      </c>
      <c r="F1" s="2" t="s">
        <v>239</v>
      </c>
      <c r="G1" s="2" t="s">
        <v>1009</v>
      </c>
      <c r="H1" s="2" t="s">
        <v>522</v>
      </c>
      <c r="I1" s="2" t="s">
        <v>523</v>
      </c>
      <c r="J1" s="2" t="s">
        <v>930</v>
      </c>
      <c r="K1" s="2" t="s">
        <v>1068</v>
      </c>
      <c r="L1" s="2" t="s">
        <v>1069</v>
      </c>
      <c r="M1" s="2" t="s">
        <v>1070</v>
      </c>
      <c r="N1" s="2" t="s">
        <v>556</v>
      </c>
    </row>
    <row r="2" spans="1:14" s="6" customFormat="1" x14ac:dyDescent="0.3">
      <c r="A2" s="4" t="s">
        <v>6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240</v>
      </c>
      <c r="G2" s="4">
        <v>434000</v>
      </c>
      <c r="H2" s="6" t="s">
        <v>305</v>
      </c>
      <c r="I2" s="6" t="s">
        <v>521</v>
      </c>
      <c r="J2" s="5"/>
      <c r="K2" s="31">
        <v>1</v>
      </c>
      <c r="L2" s="33">
        <f>K2*0.01</f>
        <v>0.01</v>
      </c>
      <c r="M2" s="32" t="s">
        <v>3</v>
      </c>
      <c r="N2" s="5" t="s">
        <v>1035</v>
      </c>
    </row>
    <row r="3" spans="1:14" s="6" customFormat="1" x14ac:dyDescent="0.3">
      <c r="A3" s="4" t="s">
        <v>6</v>
      </c>
      <c r="B3" s="4" t="s">
        <v>2</v>
      </c>
      <c r="C3" s="4" t="s">
        <v>3</v>
      </c>
      <c r="D3" s="4" t="s">
        <v>602</v>
      </c>
      <c r="E3" s="4" t="s">
        <v>601</v>
      </c>
      <c r="F3" s="4" t="s">
        <v>240</v>
      </c>
      <c r="G3" s="4">
        <v>434000</v>
      </c>
      <c r="H3" s="7" t="s">
        <v>603</v>
      </c>
      <c r="J3" s="5"/>
      <c r="K3" s="31">
        <v>1</v>
      </c>
      <c r="L3" s="33">
        <f>K3*0.01</f>
        <v>0.01</v>
      </c>
      <c r="M3" s="32" t="s">
        <v>3</v>
      </c>
      <c r="N3" s="5" t="s">
        <v>1035</v>
      </c>
    </row>
    <row r="4" spans="1:14" s="6" customFormat="1" x14ac:dyDescent="0.3">
      <c r="A4" s="4" t="s">
        <v>6</v>
      </c>
      <c r="B4" s="4" t="s">
        <v>2</v>
      </c>
      <c r="C4" s="4" t="s">
        <v>3</v>
      </c>
      <c r="D4" s="4" t="s">
        <v>559</v>
      </c>
      <c r="E4" s="4" t="s">
        <v>558</v>
      </c>
      <c r="F4" s="4" t="s">
        <v>111</v>
      </c>
      <c r="G4" s="4">
        <v>434000</v>
      </c>
      <c r="H4" s="6" t="s">
        <v>557</v>
      </c>
      <c r="I4" s="6" t="s">
        <v>521</v>
      </c>
      <c r="J4" s="6" t="s">
        <v>1023</v>
      </c>
      <c r="K4" s="31">
        <v>1</v>
      </c>
      <c r="L4" s="34">
        <f>K4*0.0005</f>
        <v>5.0000000000000001E-4</v>
      </c>
      <c r="M4" s="32" t="s">
        <v>3</v>
      </c>
      <c r="N4" s="5" t="s">
        <v>1079</v>
      </c>
    </row>
    <row r="5" spans="1:14" x14ac:dyDescent="0.3">
      <c r="A5" s="8" t="s">
        <v>10</v>
      </c>
      <c r="B5" s="8" t="s">
        <v>7</v>
      </c>
      <c r="C5" s="8" t="s">
        <v>3</v>
      </c>
      <c r="D5" s="4" t="s">
        <v>8</v>
      </c>
      <c r="E5" s="8" t="s">
        <v>9</v>
      </c>
      <c r="F5" s="8" t="s">
        <v>240</v>
      </c>
      <c r="G5" s="8">
        <v>386.65</v>
      </c>
      <c r="H5" s="3" t="s">
        <v>306</v>
      </c>
      <c r="I5" s="3" t="s">
        <v>560</v>
      </c>
      <c r="J5" s="5"/>
      <c r="K5" s="31">
        <v>1</v>
      </c>
      <c r="L5" s="33">
        <f>K5*0.01</f>
        <v>0.01</v>
      </c>
      <c r="M5" s="32" t="s">
        <v>3</v>
      </c>
      <c r="N5" s="5" t="s">
        <v>1035</v>
      </c>
    </row>
    <row r="6" spans="1:14" x14ac:dyDescent="0.3">
      <c r="A6" s="8" t="s">
        <v>10</v>
      </c>
      <c r="B6" s="8" t="s">
        <v>7</v>
      </c>
      <c r="C6" s="8" t="s">
        <v>3</v>
      </c>
      <c r="D6" s="4" t="s">
        <v>594</v>
      </c>
      <c r="E6" s="8" t="s">
        <v>595</v>
      </c>
      <c r="F6" s="8" t="s">
        <v>240</v>
      </c>
      <c r="G6" s="8">
        <v>386.65</v>
      </c>
      <c r="H6" s="9" t="s">
        <v>596</v>
      </c>
      <c r="I6" s="9" t="s">
        <v>597</v>
      </c>
      <c r="J6" s="5"/>
      <c r="K6" s="31">
        <v>1</v>
      </c>
      <c r="L6" s="33">
        <f>K6*0.01</f>
        <v>0.01</v>
      </c>
      <c r="M6" s="32" t="s">
        <v>3</v>
      </c>
      <c r="N6" s="5" t="s">
        <v>1035</v>
      </c>
    </row>
    <row r="7" spans="1:14" x14ac:dyDescent="0.3">
      <c r="A7" s="8" t="s">
        <v>10</v>
      </c>
      <c r="B7" s="8" t="s">
        <v>7</v>
      </c>
      <c r="C7" s="8" t="s">
        <v>3</v>
      </c>
      <c r="D7" s="4" t="s">
        <v>562</v>
      </c>
      <c r="E7" s="8" t="s">
        <v>563</v>
      </c>
      <c r="F7" s="8" t="s">
        <v>203</v>
      </c>
      <c r="G7" s="8">
        <v>386.65</v>
      </c>
      <c r="H7" s="3" t="s">
        <v>561</v>
      </c>
      <c r="I7" s="3" t="s">
        <v>560</v>
      </c>
      <c r="K7" s="31">
        <v>1</v>
      </c>
      <c r="L7" s="33">
        <f>K7*0.38665</f>
        <v>0.38664999999999999</v>
      </c>
      <c r="M7" s="32" t="s">
        <v>3</v>
      </c>
      <c r="N7" s="5" t="s">
        <v>1008</v>
      </c>
    </row>
    <row r="8" spans="1:14" x14ac:dyDescent="0.3">
      <c r="A8" s="8" t="s">
        <v>10</v>
      </c>
      <c r="B8" s="8" t="s">
        <v>7</v>
      </c>
      <c r="C8" s="8" t="s">
        <v>3</v>
      </c>
      <c r="D8" s="4" t="s">
        <v>600</v>
      </c>
      <c r="E8" s="8" t="s">
        <v>599</v>
      </c>
      <c r="F8" s="8" t="s">
        <v>203</v>
      </c>
      <c r="G8" s="8">
        <v>386.65</v>
      </c>
      <c r="H8" s="3" t="s">
        <v>598</v>
      </c>
      <c r="I8" s="3" t="s">
        <v>597</v>
      </c>
      <c r="K8" s="31">
        <v>1</v>
      </c>
      <c r="L8" s="33">
        <f>K8*0.38665</f>
        <v>0.38664999999999999</v>
      </c>
      <c r="M8" s="32" t="s">
        <v>3</v>
      </c>
      <c r="N8" s="5" t="s">
        <v>1008</v>
      </c>
    </row>
    <row r="9" spans="1:14" x14ac:dyDescent="0.3">
      <c r="A9" s="8" t="s">
        <v>14</v>
      </c>
      <c r="B9" s="8" t="s">
        <v>11</v>
      </c>
      <c r="C9" s="8" t="s">
        <v>3</v>
      </c>
      <c r="D9" s="4" t="s">
        <v>12</v>
      </c>
      <c r="E9" s="8" t="s">
        <v>13</v>
      </c>
      <c r="F9" s="8" t="s">
        <v>240</v>
      </c>
      <c r="G9" s="8">
        <v>386.65</v>
      </c>
      <c r="H9" s="3" t="s">
        <v>307</v>
      </c>
      <c r="I9" s="3" t="s">
        <v>564</v>
      </c>
      <c r="J9" s="5"/>
      <c r="K9" s="31">
        <v>1</v>
      </c>
      <c r="L9" s="33">
        <f>K9*0.01</f>
        <v>0.01</v>
      </c>
      <c r="M9" s="32" t="s">
        <v>3</v>
      </c>
      <c r="N9" s="5" t="s">
        <v>1035</v>
      </c>
    </row>
    <row r="10" spans="1:14" x14ac:dyDescent="0.3">
      <c r="A10" s="8" t="s">
        <v>14</v>
      </c>
      <c r="B10" s="8" t="s">
        <v>11</v>
      </c>
      <c r="C10" s="8" t="s">
        <v>3</v>
      </c>
      <c r="D10" s="4" t="s">
        <v>588</v>
      </c>
      <c r="E10" s="8" t="s">
        <v>589</v>
      </c>
      <c r="F10" s="8" t="s">
        <v>3</v>
      </c>
      <c r="G10" s="8">
        <v>386.65</v>
      </c>
      <c r="H10" s="3" t="s">
        <v>590</v>
      </c>
      <c r="I10" s="3" t="s">
        <v>587</v>
      </c>
      <c r="K10" s="31">
        <v>1</v>
      </c>
      <c r="L10" s="35">
        <f>K10</f>
        <v>1</v>
      </c>
      <c r="M10" s="32" t="s">
        <v>3</v>
      </c>
    </row>
    <row r="11" spans="1:14" s="6" customFormat="1" x14ac:dyDescent="0.3">
      <c r="A11" s="4" t="s">
        <v>14</v>
      </c>
      <c r="B11" s="8" t="s">
        <v>11</v>
      </c>
      <c r="C11" s="8" t="s">
        <v>3</v>
      </c>
      <c r="D11" s="4" t="s">
        <v>565</v>
      </c>
      <c r="E11" s="4" t="s">
        <v>566</v>
      </c>
      <c r="F11" s="8" t="s">
        <v>203</v>
      </c>
      <c r="G11" s="8">
        <v>386.65</v>
      </c>
      <c r="H11" s="9" t="s">
        <v>567</v>
      </c>
      <c r="I11" s="3" t="s">
        <v>564</v>
      </c>
      <c r="K11" s="31">
        <v>1</v>
      </c>
      <c r="L11" s="33">
        <f>K11*0.38665</f>
        <v>0.38664999999999999</v>
      </c>
      <c r="M11" s="32" t="s">
        <v>3</v>
      </c>
      <c r="N11" s="3" t="s">
        <v>1008</v>
      </c>
    </row>
    <row r="12" spans="1:14" s="6" customFormat="1" x14ac:dyDescent="0.3">
      <c r="A12" s="4" t="s">
        <v>14</v>
      </c>
      <c r="B12" s="8" t="s">
        <v>11</v>
      </c>
      <c r="C12" s="8" t="s">
        <v>3</v>
      </c>
      <c r="D12" s="4" t="s">
        <v>584</v>
      </c>
      <c r="E12" s="4" t="s">
        <v>585</v>
      </c>
      <c r="F12" s="8" t="s">
        <v>203</v>
      </c>
      <c r="G12" s="8">
        <v>386.65</v>
      </c>
      <c r="H12" s="9" t="s">
        <v>567</v>
      </c>
      <c r="I12" s="3" t="s">
        <v>587</v>
      </c>
      <c r="K12" s="31">
        <v>1</v>
      </c>
      <c r="L12" s="33">
        <f>K12*0.38665</f>
        <v>0.38664999999999999</v>
      </c>
      <c r="M12" s="32" t="s">
        <v>3</v>
      </c>
      <c r="N12" s="3" t="s">
        <v>1008</v>
      </c>
    </row>
    <row r="13" spans="1:14" x14ac:dyDescent="0.3">
      <c r="A13" s="8" t="s">
        <v>17</v>
      </c>
      <c r="B13" s="8" t="s">
        <v>15</v>
      </c>
      <c r="C13" s="8" t="s">
        <v>3</v>
      </c>
      <c r="D13" s="4" t="s">
        <v>90</v>
      </c>
      <c r="E13" s="8" t="s">
        <v>16</v>
      </c>
      <c r="F13" s="8" t="s">
        <v>240</v>
      </c>
      <c r="G13" s="8">
        <v>386.65</v>
      </c>
      <c r="H13" s="3" t="s">
        <v>586</v>
      </c>
      <c r="I13" s="3" t="s">
        <v>568</v>
      </c>
      <c r="J13" s="5"/>
      <c r="K13" s="31">
        <v>1</v>
      </c>
      <c r="L13" s="33">
        <f>K13*0.01</f>
        <v>0.01</v>
      </c>
      <c r="M13" s="32" t="s">
        <v>3</v>
      </c>
      <c r="N13" s="5" t="s">
        <v>1035</v>
      </c>
    </row>
    <row r="14" spans="1:14" x14ac:dyDescent="0.3">
      <c r="A14" s="8" t="s">
        <v>17</v>
      </c>
      <c r="B14" s="8" t="s">
        <v>15</v>
      </c>
      <c r="C14" s="8" t="s">
        <v>3</v>
      </c>
      <c r="D14" s="4" t="s">
        <v>569</v>
      </c>
      <c r="E14" s="8" t="s">
        <v>570</v>
      </c>
      <c r="F14" s="8" t="s">
        <v>203</v>
      </c>
      <c r="G14" s="8">
        <v>386.65</v>
      </c>
      <c r="H14" s="9" t="s">
        <v>571</v>
      </c>
      <c r="I14" s="3" t="s">
        <v>568</v>
      </c>
      <c r="K14" s="31">
        <v>1</v>
      </c>
      <c r="L14" s="33">
        <f>K14*0.38665</f>
        <v>0.38664999999999999</v>
      </c>
      <c r="M14" s="32" t="s">
        <v>3</v>
      </c>
      <c r="N14" s="3" t="s">
        <v>1008</v>
      </c>
    </row>
    <row r="15" spans="1:14" x14ac:dyDescent="0.3">
      <c r="A15" s="8" t="s">
        <v>17</v>
      </c>
      <c r="B15" s="8" t="s">
        <v>15</v>
      </c>
      <c r="C15" s="8" t="s">
        <v>3</v>
      </c>
      <c r="D15" s="4" t="s">
        <v>591</v>
      </c>
      <c r="E15" s="8" t="s">
        <v>592</v>
      </c>
      <c r="F15" s="8" t="s">
        <v>203</v>
      </c>
      <c r="G15" s="8">
        <v>386.65</v>
      </c>
      <c r="H15" s="9" t="s">
        <v>593</v>
      </c>
      <c r="K15" s="31">
        <v>1</v>
      </c>
      <c r="L15" s="33">
        <f>K15*0.38665</f>
        <v>0.38664999999999999</v>
      </c>
      <c r="M15" s="32" t="s">
        <v>3</v>
      </c>
      <c r="N15" s="3" t="s">
        <v>1008</v>
      </c>
    </row>
    <row r="16" spans="1:14" x14ac:dyDescent="0.3">
      <c r="A16" s="8" t="s">
        <v>21</v>
      </c>
      <c r="B16" s="8" t="s">
        <v>18</v>
      </c>
      <c r="C16" s="4" t="s">
        <v>3</v>
      </c>
      <c r="D16" s="4" t="s">
        <v>19</v>
      </c>
      <c r="E16" s="8" t="s">
        <v>20</v>
      </c>
      <c r="F16" s="8" t="s">
        <v>240</v>
      </c>
      <c r="G16" s="8">
        <v>885.43</v>
      </c>
      <c r="H16" s="10" t="s">
        <v>573</v>
      </c>
      <c r="I16" s="3" t="s">
        <v>579</v>
      </c>
      <c r="J16" s="5"/>
      <c r="K16" s="31">
        <v>1</v>
      </c>
      <c r="L16" s="33">
        <f>K16*0.01</f>
        <v>0.01</v>
      </c>
      <c r="M16" s="32" t="s">
        <v>3</v>
      </c>
      <c r="N16" s="5" t="s">
        <v>1035</v>
      </c>
    </row>
    <row r="17" spans="1:14" x14ac:dyDescent="0.3">
      <c r="A17" s="8" t="s">
        <v>21</v>
      </c>
      <c r="B17" s="8" t="s">
        <v>18</v>
      </c>
      <c r="C17" s="4" t="s">
        <v>3</v>
      </c>
      <c r="D17" s="4" t="s">
        <v>575</v>
      </c>
      <c r="E17" s="8" t="s">
        <v>574</v>
      </c>
      <c r="F17" s="8" t="s">
        <v>240</v>
      </c>
      <c r="G17" s="8">
        <v>885.43</v>
      </c>
      <c r="H17" s="10" t="s">
        <v>572</v>
      </c>
      <c r="I17" s="3" t="s">
        <v>583</v>
      </c>
      <c r="J17" s="5"/>
      <c r="K17" s="31">
        <v>1</v>
      </c>
      <c r="L17" s="33">
        <f>K17*0.01</f>
        <v>0.01</v>
      </c>
      <c r="M17" s="32" t="s">
        <v>3</v>
      </c>
      <c r="N17" s="5" t="s">
        <v>1035</v>
      </c>
    </row>
    <row r="18" spans="1:14" x14ac:dyDescent="0.3">
      <c r="A18" s="8" t="s">
        <v>21</v>
      </c>
      <c r="B18" s="8" t="s">
        <v>18</v>
      </c>
      <c r="C18" s="4" t="s">
        <v>3</v>
      </c>
      <c r="D18" s="4" t="s">
        <v>577</v>
      </c>
      <c r="E18" s="8" t="s">
        <v>576</v>
      </c>
      <c r="F18" s="8" t="s">
        <v>203</v>
      </c>
      <c r="G18" s="8">
        <v>885.43</v>
      </c>
      <c r="H18" s="10" t="s">
        <v>578</v>
      </c>
      <c r="I18" s="3" t="s">
        <v>579</v>
      </c>
      <c r="K18" s="31">
        <v>1</v>
      </c>
      <c r="L18" s="33">
        <f>K18*0.88545</f>
        <v>0.88544999999999996</v>
      </c>
      <c r="M18" s="32" t="s">
        <v>3</v>
      </c>
      <c r="N18" s="11" t="s">
        <v>1025</v>
      </c>
    </row>
    <row r="19" spans="1:14" x14ac:dyDescent="0.3">
      <c r="A19" s="8" t="s">
        <v>21</v>
      </c>
      <c r="B19" s="8" t="s">
        <v>18</v>
      </c>
      <c r="C19" s="4" t="s">
        <v>3</v>
      </c>
      <c r="D19" s="4" t="s">
        <v>580</v>
      </c>
      <c r="E19" s="8" t="s">
        <v>581</v>
      </c>
      <c r="F19" s="8" t="s">
        <v>203</v>
      </c>
      <c r="G19" s="8">
        <v>885.43</v>
      </c>
      <c r="H19" s="10" t="s">
        <v>582</v>
      </c>
      <c r="I19" s="3" t="s">
        <v>583</v>
      </c>
      <c r="K19" s="31">
        <v>1</v>
      </c>
      <c r="L19" s="33">
        <f>K19*0.88545</f>
        <v>0.88544999999999996</v>
      </c>
      <c r="M19" s="32" t="s">
        <v>3</v>
      </c>
      <c r="N19" s="11" t="s">
        <v>1025</v>
      </c>
    </row>
    <row r="20" spans="1:14" x14ac:dyDescent="0.3">
      <c r="A20" s="8" t="s">
        <v>24</v>
      </c>
      <c r="B20" s="8" t="s">
        <v>22</v>
      </c>
      <c r="C20" s="8" t="s">
        <v>23</v>
      </c>
      <c r="D20" s="4" t="s">
        <v>527</v>
      </c>
      <c r="E20" s="8" t="s">
        <v>525</v>
      </c>
      <c r="F20" s="8" t="s">
        <v>23</v>
      </c>
      <c r="G20" s="8">
        <v>115000</v>
      </c>
      <c r="H20" s="7" t="s">
        <v>526</v>
      </c>
      <c r="I20" s="3" t="s">
        <v>524</v>
      </c>
      <c r="K20" s="31">
        <v>1</v>
      </c>
      <c r="L20" s="35">
        <f>K20</f>
        <v>1</v>
      </c>
      <c r="M20" s="32" t="s">
        <v>23</v>
      </c>
    </row>
    <row r="21" spans="1:14" x14ac:dyDescent="0.3">
      <c r="A21" s="8" t="s">
        <v>24</v>
      </c>
      <c r="B21" s="8" t="s">
        <v>22</v>
      </c>
      <c r="C21" s="8" t="s">
        <v>23</v>
      </c>
      <c r="D21" s="4" t="s">
        <v>606</v>
      </c>
      <c r="E21" s="8" t="s">
        <v>605</v>
      </c>
      <c r="F21" s="8" t="s">
        <v>111</v>
      </c>
      <c r="G21" s="8">
        <v>115000</v>
      </c>
      <c r="H21" s="7" t="s">
        <v>604</v>
      </c>
      <c r="I21" s="3" t="s">
        <v>524</v>
      </c>
      <c r="K21" s="31">
        <v>1</v>
      </c>
      <c r="L21" s="36">
        <f>K21*0.115</f>
        <v>0.115</v>
      </c>
      <c r="M21" s="32" t="s">
        <v>23</v>
      </c>
      <c r="N21" s="11" t="s">
        <v>1072</v>
      </c>
    </row>
    <row r="22" spans="1:14" x14ac:dyDescent="0.3">
      <c r="A22" s="8" t="s">
        <v>27</v>
      </c>
      <c r="B22" s="8" t="s">
        <v>25</v>
      </c>
      <c r="C22" s="8" t="s">
        <v>203</v>
      </c>
      <c r="D22" s="4" t="s">
        <v>308</v>
      </c>
      <c r="E22" s="8" t="s">
        <v>26</v>
      </c>
      <c r="F22" s="8" t="s">
        <v>203</v>
      </c>
      <c r="G22" s="8">
        <v>40.08</v>
      </c>
      <c r="H22" s="13" t="s">
        <v>607</v>
      </c>
      <c r="I22" s="12" t="s">
        <v>528</v>
      </c>
      <c r="K22" s="31">
        <v>1</v>
      </c>
      <c r="L22" s="35">
        <f>K22</f>
        <v>1</v>
      </c>
      <c r="M22" s="32" t="s">
        <v>203</v>
      </c>
      <c r="N22" s="12"/>
    </row>
    <row r="23" spans="1:14" x14ac:dyDescent="0.3">
      <c r="A23" s="8" t="s">
        <v>27</v>
      </c>
      <c r="B23" s="8" t="s">
        <v>25</v>
      </c>
      <c r="C23" s="8" t="s">
        <v>203</v>
      </c>
      <c r="D23" s="4" t="s">
        <v>609</v>
      </c>
      <c r="E23" s="8" t="s">
        <v>608</v>
      </c>
      <c r="F23" s="8" t="s">
        <v>203</v>
      </c>
      <c r="G23" s="8">
        <v>40.08</v>
      </c>
      <c r="H23" s="13" t="s">
        <v>610</v>
      </c>
      <c r="I23" s="12" t="s">
        <v>614</v>
      </c>
      <c r="K23" s="31">
        <v>1</v>
      </c>
      <c r="L23" s="35">
        <f>K23</f>
        <v>1</v>
      </c>
      <c r="M23" s="32" t="s">
        <v>203</v>
      </c>
      <c r="N23" s="12"/>
    </row>
    <row r="24" spans="1:14" x14ac:dyDescent="0.3">
      <c r="A24" s="8" t="s">
        <v>27</v>
      </c>
      <c r="B24" s="8" t="s">
        <v>25</v>
      </c>
      <c r="C24" s="8" t="s">
        <v>203</v>
      </c>
      <c r="D24" s="4" t="s">
        <v>613</v>
      </c>
      <c r="E24" s="8" t="s">
        <v>612</v>
      </c>
      <c r="F24" s="8" t="s">
        <v>240</v>
      </c>
      <c r="G24" s="8">
        <v>40.08</v>
      </c>
      <c r="H24" s="13" t="s">
        <v>611</v>
      </c>
      <c r="I24" s="12" t="s">
        <v>614</v>
      </c>
      <c r="K24" s="31">
        <v>1</v>
      </c>
      <c r="L24" s="33">
        <f>K24*0.249513448774889</f>
        <v>0.24951344877488901</v>
      </c>
      <c r="M24" s="32" t="s">
        <v>203</v>
      </c>
      <c r="N24" s="5" t="s">
        <v>1027</v>
      </c>
    </row>
    <row r="25" spans="1:14" x14ac:dyDescent="0.3">
      <c r="A25" s="8" t="s">
        <v>27</v>
      </c>
      <c r="B25" s="8" t="s">
        <v>25</v>
      </c>
      <c r="C25" s="8" t="s">
        <v>203</v>
      </c>
      <c r="D25" s="4" t="s">
        <v>617</v>
      </c>
      <c r="E25" s="8" t="s">
        <v>616</v>
      </c>
      <c r="F25" s="8" t="s">
        <v>240</v>
      </c>
      <c r="G25" s="8">
        <v>40.08</v>
      </c>
      <c r="H25" s="13" t="s">
        <v>615</v>
      </c>
      <c r="I25" s="10" t="s">
        <v>618</v>
      </c>
      <c r="K25" s="31">
        <v>1</v>
      </c>
      <c r="L25" s="33">
        <f>K25*0.249513448774889</f>
        <v>0.24951344877488901</v>
      </c>
      <c r="M25" s="32" t="s">
        <v>203</v>
      </c>
      <c r="N25" s="5" t="s">
        <v>1027</v>
      </c>
    </row>
    <row r="26" spans="1:14" x14ac:dyDescent="0.3">
      <c r="A26" s="8" t="s">
        <v>31</v>
      </c>
      <c r="B26" s="8" t="s">
        <v>28</v>
      </c>
      <c r="C26" s="4" t="s">
        <v>3</v>
      </c>
      <c r="D26" s="4" t="s">
        <v>626</v>
      </c>
      <c r="E26" s="8" t="s">
        <v>627</v>
      </c>
      <c r="F26" s="8" t="s">
        <v>240</v>
      </c>
      <c r="G26" s="8">
        <v>180.16</v>
      </c>
      <c r="H26" s="13" t="s">
        <v>628</v>
      </c>
      <c r="I26" s="3" t="s">
        <v>529</v>
      </c>
      <c r="J26" s="5"/>
      <c r="K26" s="31">
        <v>1</v>
      </c>
      <c r="L26" s="33">
        <f>K26*0.01</f>
        <v>0.01</v>
      </c>
      <c r="M26" s="32" t="s">
        <v>3</v>
      </c>
      <c r="N26" s="5" t="s">
        <v>1035</v>
      </c>
    </row>
    <row r="27" spans="1:14" x14ac:dyDescent="0.3">
      <c r="A27" s="8" t="s">
        <v>31</v>
      </c>
      <c r="B27" s="8" t="s">
        <v>28</v>
      </c>
      <c r="C27" s="4" t="s">
        <v>3</v>
      </c>
      <c r="D27" s="4" t="s">
        <v>29</v>
      </c>
      <c r="E27" s="8" t="s">
        <v>30</v>
      </c>
      <c r="F27" s="8" t="s">
        <v>240</v>
      </c>
      <c r="G27" s="8">
        <v>180.16</v>
      </c>
      <c r="H27" s="10" t="s">
        <v>619</v>
      </c>
      <c r="I27" s="3" t="s">
        <v>529</v>
      </c>
      <c r="J27" s="5"/>
      <c r="K27" s="31">
        <v>1</v>
      </c>
      <c r="L27" s="33">
        <f>K27*0.01</f>
        <v>0.01</v>
      </c>
      <c r="M27" s="32" t="s">
        <v>3</v>
      </c>
      <c r="N27" s="5" t="s">
        <v>1035</v>
      </c>
    </row>
    <row r="28" spans="1:14" x14ac:dyDescent="0.3">
      <c r="A28" s="8" t="s">
        <v>31</v>
      </c>
      <c r="B28" s="8" t="s">
        <v>28</v>
      </c>
      <c r="C28" s="4" t="s">
        <v>3</v>
      </c>
      <c r="D28" s="4" t="s">
        <v>622</v>
      </c>
      <c r="E28" s="8" t="s">
        <v>621</v>
      </c>
      <c r="F28" s="8" t="s">
        <v>240</v>
      </c>
      <c r="G28" s="8">
        <v>180.16</v>
      </c>
      <c r="H28" s="10" t="s">
        <v>620</v>
      </c>
      <c r="I28" s="3" t="s">
        <v>529</v>
      </c>
      <c r="J28" s="5"/>
      <c r="K28" s="31">
        <v>1</v>
      </c>
      <c r="L28" s="33">
        <f>K28*0.01</f>
        <v>0.01</v>
      </c>
      <c r="M28" s="32" t="s">
        <v>3</v>
      </c>
      <c r="N28" s="5" t="s">
        <v>1035</v>
      </c>
    </row>
    <row r="29" spans="1:14" x14ac:dyDescent="0.3">
      <c r="A29" s="8" t="s">
        <v>31</v>
      </c>
      <c r="B29" s="8" t="s">
        <v>28</v>
      </c>
      <c r="C29" s="4" t="s">
        <v>3</v>
      </c>
      <c r="D29" s="4" t="s">
        <v>622</v>
      </c>
      <c r="E29" s="8" t="s">
        <v>623</v>
      </c>
      <c r="F29" s="8" t="s">
        <v>203</v>
      </c>
      <c r="G29" s="8">
        <v>180.16</v>
      </c>
      <c r="H29" s="10" t="s">
        <v>624</v>
      </c>
      <c r="I29" s="9" t="s">
        <v>625</v>
      </c>
      <c r="K29" s="31">
        <v>1</v>
      </c>
      <c r="L29" s="33">
        <f>K29*0.180156</f>
        <v>0.18015600000000001</v>
      </c>
      <c r="M29" s="32" t="s">
        <v>3</v>
      </c>
      <c r="N29" s="5" t="s">
        <v>1026</v>
      </c>
    </row>
    <row r="30" spans="1:14" x14ac:dyDescent="0.3">
      <c r="A30" s="8" t="s">
        <v>31</v>
      </c>
      <c r="B30" s="8" t="s">
        <v>28</v>
      </c>
      <c r="C30" s="4" t="s">
        <v>3</v>
      </c>
      <c r="D30" s="4" t="s">
        <v>630</v>
      </c>
      <c r="E30" s="8" t="s">
        <v>631</v>
      </c>
      <c r="F30" s="8" t="s">
        <v>203</v>
      </c>
      <c r="G30" s="8">
        <v>180.16</v>
      </c>
      <c r="H30" s="10" t="s">
        <v>629</v>
      </c>
      <c r="I30" s="9" t="s">
        <v>632</v>
      </c>
      <c r="K30" s="31">
        <v>1</v>
      </c>
      <c r="L30" s="33">
        <f>K30*0.180156</f>
        <v>0.18015600000000001</v>
      </c>
      <c r="M30" s="32" t="s">
        <v>3</v>
      </c>
      <c r="N30" s="5" t="s">
        <v>1026</v>
      </c>
    </row>
    <row r="31" spans="1:14" x14ac:dyDescent="0.3">
      <c r="A31" s="8" t="s">
        <v>31</v>
      </c>
      <c r="B31" s="8" t="s">
        <v>28</v>
      </c>
      <c r="C31" s="4" t="s">
        <v>3</v>
      </c>
      <c r="D31" s="4" t="s">
        <v>633</v>
      </c>
      <c r="E31" s="8" t="s">
        <v>634</v>
      </c>
      <c r="F31" s="8" t="s">
        <v>203</v>
      </c>
      <c r="G31" s="8">
        <v>180.16</v>
      </c>
      <c r="H31" s="10" t="s">
        <v>635</v>
      </c>
      <c r="I31" s="9" t="s">
        <v>632</v>
      </c>
      <c r="K31" s="31">
        <v>1</v>
      </c>
      <c r="L31" s="33">
        <f>K31*0.180156</f>
        <v>0.18015600000000001</v>
      </c>
      <c r="M31" s="32" t="s">
        <v>3</v>
      </c>
      <c r="N31" s="5" t="s">
        <v>1026</v>
      </c>
    </row>
    <row r="32" spans="1:14" x14ac:dyDescent="0.3">
      <c r="A32" s="8" t="s">
        <v>36</v>
      </c>
      <c r="B32" s="8" t="s">
        <v>32</v>
      </c>
      <c r="C32" s="8" t="s">
        <v>33</v>
      </c>
      <c r="D32" s="4" t="s">
        <v>34</v>
      </c>
      <c r="E32" s="8" t="s">
        <v>35</v>
      </c>
      <c r="F32" s="8" t="s">
        <v>33</v>
      </c>
      <c r="G32" s="8"/>
      <c r="H32" s="3" t="s">
        <v>309</v>
      </c>
      <c r="I32" s="3" t="s">
        <v>530</v>
      </c>
      <c r="K32" s="31">
        <v>1</v>
      </c>
      <c r="L32" s="35">
        <f>K32</f>
        <v>1</v>
      </c>
      <c r="M32" s="32" t="s">
        <v>33</v>
      </c>
    </row>
    <row r="33" spans="1:14" x14ac:dyDescent="0.3">
      <c r="A33" s="8" t="s">
        <v>40</v>
      </c>
      <c r="B33" s="8" t="s">
        <v>37</v>
      </c>
      <c r="C33" s="8" t="s">
        <v>38</v>
      </c>
      <c r="D33" s="4" t="s">
        <v>39</v>
      </c>
      <c r="E33" s="8" t="s">
        <v>311</v>
      </c>
      <c r="F33" s="8" t="s">
        <v>38</v>
      </c>
      <c r="G33" s="8">
        <v>33000</v>
      </c>
      <c r="H33" s="3" t="s">
        <v>310</v>
      </c>
      <c r="I33" s="3" t="s">
        <v>531</v>
      </c>
      <c r="K33" s="31">
        <v>1</v>
      </c>
      <c r="L33" s="35">
        <f>K33</f>
        <v>1</v>
      </c>
      <c r="M33" s="32" t="s">
        <v>38</v>
      </c>
    </row>
    <row r="34" spans="1:14" x14ac:dyDescent="0.3">
      <c r="A34" s="8" t="s">
        <v>40</v>
      </c>
      <c r="B34" s="8" t="s">
        <v>37</v>
      </c>
      <c r="C34" s="8" t="s">
        <v>38</v>
      </c>
      <c r="D34" s="4" t="s">
        <v>637</v>
      </c>
      <c r="E34" s="8" t="s">
        <v>636</v>
      </c>
      <c r="F34" s="8" t="s">
        <v>262</v>
      </c>
      <c r="G34" s="8">
        <v>33000</v>
      </c>
      <c r="H34" s="7" t="s">
        <v>638</v>
      </c>
      <c r="I34" s="7" t="s">
        <v>639</v>
      </c>
      <c r="K34" s="31">
        <v>1</v>
      </c>
      <c r="L34">
        <f>K34*28400</f>
        <v>28400</v>
      </c>
      <c r="M34" s="32" t="s">
        <v>38</v>
      </c>
      <c r="N34" s="11" t="s">
        <v>1078</v>
      </c>
    </row>
    <row r="35" spans="1:14" x14ac:dyDescent="0.3">
      <c r="A35" s="8" t="s">
        <v>45</v>
      </c>
      <c r="B35" s="8" t="s">
        <v>41</v>
      </c>
      <c r="C35" s="8" t="s">
        <v>42</v>
      </c>
      <c r="D35" s="4" t="s">
        <v>43</v>
      </c>
      <c r="E35" s="8" t="s">
        <v>44</v>
      </c>
      <c r="F35" s="8" t="s">
        <v>42</v>
      </c>
      <c r="G35" s="8">
        <v>64500</v>
      </c>
      <c r="H35" s="3" t="s">
        <v>312</v>
      </c>
      <c r="I35" s="3" t="s">
        <v>532</v>
      </c>
      <c r="K35" s="31">
        <v>1</v>
      </c>
      <c r="L35" s="35">
        <f>K35</f>
        <v>1</v>
      </c>
      <c r="M35" s="32" t="s">
        <v>42</v>
      </c>
    </row>
    <row r="36" spans="1:14" x14ac:dyDescent="0.3">
      <c r="A36" s="8" t="s">
        <v>45</v>
      </c>
      <c r="B36" s="8" t="s">
        <v>41</v>
      </c>
      <c r="C36" s="8" t="s">
        <v>42</v>
      </c>
      <c r="D36" s="4" t="s">
        <v>642</v>
      </c>
      <c r="E36" s="8" t="s">
        <v>641</v>
      </c>
      <c r="F36" s="8" t="s">
        <v>203</v>
      </c>
      <c r="G36" s="8">
        <v>64500</v>
      </c>
      <c r="H36" s="7" t="s">
        <v>640</v>
      </c>
      <c r="I36" s="3" t="s">
        <v>532</v>
      </c>
      <c r="K36" s="31">
        <v>1</v>
      </c>
      <c r="L36" s="33">
        <f>K36*1.611</f>
        <v>1.611</v>
      </c>
      <c r="M36" s="32" t="s">
        <v>42</v>
      </c>
      <c r="N36" s="11" t="s">
        <v>1073</v>
      </c>
    </row>
    <row r="37" spans="1:14" x14ac:dyDescent="0.3">
      <c r="A37" s="8" t="s">
        <v>50</v>
      </c>
      <c r="B37" s="8" t="s">
        <v>46</v>
      </c>
      <c r="C37" s="8" t="s">
        <v>47</v>
      </c>
      <c r="D37" s="4" t="s">
        <v>48</v>
      </c>
      <c r="E37" s="8" t="s">
        <v>49</v>
      </c>
      <c r="F37" s="8" t="s">
        <v>47</v>
      </c>
      <c r="G37" s="8"/>
      <c r="H37" s="10" t="s">
        <v>649</v>
      </c>
      <c r="I37" s="10"/>
      <c r="K37" s="31">
        <v>1</v>
      </c>
      <c r="L37" s="35">
        <f t="shared" ref="L37:L47" si="0">K37</f>
        <v>1</v>
      </c>
      <c r="M37" s="32" t="s">
        <v>47</v>
      </c>
      <c r="N37" s="12"/>
    </row>
    <row r="38" spans="1:14" x14ac:dyDescent="0.3">
      <c r="A38" s="8" t="s">
        <v>50</v>
      </c>
      <c r="B38" s="8" t="s">
        <v>46</v>
      </c>
      <c r="C38" s="8" t="s">
        <v>47</v>
      </c>
      <c r="D38" s="4" t="s">
        <v>644</v>
      </c>
      <c r="E38" s="8" t="s">
        <v>643</v>
      </c>
      <c r="F38" s="8" t="s">
        <v>47</v>
      </c>
      <c r="G38" s="8"/>
      <c r="H38" s="13" t="s">
        <v>645</v>
      </c>
      <c r="I38" s="12"/>
      <c r="K38" s="31">
        <v>1</v>
      </c>
      <c r="L38" s="35">
        <f t="shared" si="0"/>
        <v>1</v>
      </c>
      <c r="M38" s="32" t="s">
        <v>47</v>
      </c>
      <c r="N38" s="12"/>
    </row>
    <row r="39" spans="1:14" x14ac:dyDescent="0.3">
      <c r="A39" s="8" t="s">
        <v>50</v>
      </c>
      <c r="B39" s="8" t="s">
        <v>46</v>
      </c>
      <c r="C39" s="8" t="s">
        <v>47</v>
      </c>
      <c r="D39" s="4" t="s">
        <v>647</v>
      </c>
      <c r="E39" s="8" t="s">
        <v>646</v>
      </c>
      <c r="F39" s="8" t="s">
        <v>47</v>
      </c>
      <c r="G39" s="8"/>
      <c r="H39" s="13" t="s">
        <v>648</v>
      </c>
      <c r="I39" s="12"/>
      <c r="K39" s="31">
        <v>1</v>
      </c>
      <c r="L39" s="35">
        <f t="shared" si="0"/>
        <v>1</v>
      </c>
      <c r="M39" s="32" t="s">
        <v>47</v>
      </c>
      <c r="N39" s="12"/>
    </row>
    <row r="40" spans="1:14" x14ac:dyDescent="0.3">
      <c r="A40" s="8" t="s">
        <v>50</v>
      </c>
      <c r="B40" s="8" t="s">
        <v>46</v>
      </c>
      <c r="C40" s="8" t="s">
        <v>47</v>
      </c>
      <c r="D40" s="4" t="s">
        <v>652</v>
      </c>
      <c r="E40" s="8" t="s">
        <v>651</v>
      </c>
      <c r="F40" s="8" t="s">
        <v>47</v>
      </c>
      <c r="G40" s="8"/>
      <c r="H40" s="3" t="s">
        <v>650</v>
      </c>
      <c r="I40" s="12"/>
      <c r="K40" s="31">
        <v>1</v>
      </c>
      <c r="L40" s="35">
        <f t="shared" si="0"/>
        <v>1</v>
      </c>
      <c r="M40" s="32" t="s">
        <v>47</v>
      </c>
      <c r="N40" s="12"/>
    </row>
    <row r="41" spans="1:14" x14ac:dyDescent="0.3">
      <c r="A41" s="8" t="s">
        <v>54</v>
      </c>
      <c r="B41" s="8" t="s">
        <v>51</v>
      </c>
      <c r="C41" s="8" t="s">
        <v>52</v>
      </c>
      <c r="D41" s="4" t="s">
        <v>313</v>
      </c>
      <c r="E41" s="8" t="s">
        <v>53</v>
      </c>
      <c r="F41" s="8" t="s">
        <v>534</v>
      </c>
      <c r="G41" s="8"/>
      <c r="H41" s="14" t="s">
        <v>314</v>
      </c>
      <c r="I41" s="12" t="s">
        <v>320</v>
      </c>
      <c r="J41" s="6" t="s">
        <v>1028</v>
      </c>
      <c r="K41" s="31">
        <v>1</v>
      </c>
      <c r="L41" s="35">
        <f t="shared" si="0"/>
        <v>1</v>
      </c>
      <c r="M41" s="32" t="s">
        <v>52</v>
      </c>
      <c r="N41" s="12"/>
    </row>
    <row r="42" spans="1:14" x14ac:dyDescent="0.3">
      <c r="A42" s="8" t="s">
        <v>57</v>
      </c>
      <c r="B42" s="8" t="s">
        <v>55</v>
      </c>
      <c r="C42" s="8" t="s">
        <v>549</v>
      </c>
      <c r="D42" s="4" t="s">
        <v>315</v>
      </c>
      <c r="E42" s="8" t="s">
        <v>56</v>
      </c>
      <c r="F42" s="8" t="s">
        <v>533</v>
      </c>
      <c r="G42" s="8"/>
      <c r="H42" s="3" t="s">
        <v>316</v>
      </c>
      <c r="I42" s="3" t="s">
        <v>653</v>
      </c>
      <c r="J42" s="6" t="s">
        <v>1029</v>
      </c>
      <c r="K42" s="31">
        <v>1</v>
      </c>
      <c r="L42" s="35">
        <f t="shared" si="0"/>
        <v>1</v>
      </c>
      <c r="M42" s="32" t="s">
        <v>549</v>
      </c>
    </row>
    <row r="43" spans="1:14" x14ac:dyDescent="0.3">
      <c r="A43" s="8" t="s">
        <v>60</v>
      </c>
      <c r="B43" s="8" t="s">
        <v>58</v>
      </c>
      <c r="C43" s="8" t="s">
        <v>549</v>
      </c>
      <c r="D43" s="4" t="s">
        <v>318</v>
      </c>
      <c r="E43" s="8" t="s">
        <v>59</v>
      </c>
      <c r="F43" s="8" t="s">
        <v>533</v>
      </c>
      <c r="G43" s="8"/>
      <c r="H43" s="7" t="s">
        <v>317</v>
      </c>
      <c r="I43" s="3" t="s">
        <v>319</v>
      </c>
      <c r="J43" s="6" t="s">
        <v>1029</v>
      </c>
      <c r="K43" s="31">
        <v>1</v>
      </c>
      <c r="L43" s="35">
        <f t="shared" si="0"/>
        <v>1</v>
      </c>
      <c r="M43" s="32" t="s">
        <v>549</v>
      </c>
    </row>
    <row r="44" spans="1:14" x14ac:dyDescent="0.3">
      <c r="A44" s="8" t="s">
        <v>63</v>
      </c>
      <c r="B44" s="8" t="s">
        <v>61</v>
      </c>
      <c r="C44" s="8" t="s">
        <v>549</v>
      </c>
      <c r="D44" s="4" t="s">
        <v>322</v>
      </c>
      <c r="E44" s="8" t="s">
        <v>62</v>
      </c>
      <c r="F44" s="8" t="s">
        <v>533</v>
      </c>
      <c r="G44" s="8"/>
      <c r="H44" s="3" t="s">
        <v>321</v>
      </c>
      <c r="I44" s="7" t="s">
        <v>323</v>
      </c>
      <c r="J44" s="6" t="s">
        <v>1029</v>
      </c>
      <c r="K44" s="31">
        <v>1</v>
      </c>
      <c r="L44" s="35">
        <f t="shared" si="0"/>
        <v>1</v>
      </c>
      <c r="M44" s="32" t="s">
        <v>549</v>
      </c>
    </row>
    <row r="45" spans="1:14" x14ac:dyDescent="0.3">
      <c r="A45" s="8" t="s">
        <v>66</v>
      </c>
      <c r="B45" s="8" t="s">
        <v>64</v>
      </c>
      <c r="C45" s="8" t="s">
        <v>549</v>
      </c>
      <c r="D45" s="4" t="s">
        <v>326</v>
      </c>
      <c r="E45" s="8" t="s">
        <v>65</v>
      </c>
      <c r="F45" s="8" t="s">
        <v>533</v>
      </c>
      <c r="G45" s="8"/>
      <c r="H45" s="7" t="s">
        <v>325</v>
      </c>
      <c r="I45" s="3" t="s">
        <v>324</v>
      </c>
      <c r="J45" s="6" t="s">
        <v>1029</v>
      </c>
      <c r="K45" s="31">
        <v>1</v>
      </c>
      <c r="L45" s="35">
        <f t="shared" si="0"/>
        <v>1</v>
      </c>
      <c r="M45" s="32" t="s">
        <v>549</v>
      </c>
    </row>
    <row r="46" spans="1:14" x14ac:dyDescent="0.3">
      <c r="A46" s="8" t="s">
        <v>69</v>
      </c>
      <c r="B46" s="8" t="s">
        <v>67</v>
      </c>
      <c r="C46" s="8" t="s">
        <v>549</v>
      </c>
      <c r="D46" s="4" t="s">
        <v>329</v>
      </c>
      <c r="E46" s="8" t="s">
        <v>68</v>
      </c>
      <c r="F46" s="8" t="s">
        <v>533</v>
      </c>
      <c r="G46" s="8"/>
      <c r="H46" s="3" t="s">
        <v>328</v>
      </c>
      <c r="I46" s="3" t="s">
        <v>327</v>
      </c>
      <c r="J46" s="6" t="s">
        <v>1029</v>
      </c>
      <c r="K46" s="31">
        <v>1</v>
      </c>
      <c r="L46" s="35">
        <f t="shared" si="0"/>
        <v>1</v>
      </c>
      <c r="M46" s="32" t="s">
        <v>549</v>
      </c>
    </row>
    <row r="47" spans="1:14" x14ac:dyDescent="0.3">
      <c r="A47" s="8" t="s">
        <v>72</v>
      </c>
      <c r="B47" s="8" t="s">
        <v>70</v>
      </c>
      <c r="C47" s="8" t="s">
        <v>71</v>
      </c>
      <c r="D47" s="4" t="s">
        <v>333</v>
      </c>
      <c r="E47" s="8" t="s">
        <v>331</v>
      </c>
      <c r="F47" s="8" t="s">
        <v>262</v>
      </c>
      <c r="G47" s="8">
        <v>55.85</v>
      </c>
      <c r="H47" s="7" t="s">
        <v>332</v>
      </c>
      <c r="I47" s="3" t="s">
        <v>330</v>
      </c>
      <c r="K47" s="31">
        <v>1</v>
      </c>
      <c r="L47" s="35">
        <f t="shared" si="0"/>
        <v>1</v>
      </c>
      <c r="M47" s="32" t="s">
        <v>71</v>
      </c>
      <c r="N47" s="5"/>
    </row>
    <row r="48" spans="1:14" x14ac:dyDescent="0.3">
      <c r="A48" s="8" t="s">
        <v>72</v>
      </c>
      <c r="B48" s="8" t="s">
        <v>70</v>
      </c>
      <c r="C48" s="8" t="s">
        <v>71</v>
      </c>
      <c r="D48" s="4" t="s">
        <v>662</v>
      </c>
      <c r="E48" s="8" t="s">
        <v>663</v>
      </c>
      <c r="F48" s="8" t="s">
        <v>203</v>
      </c>
      <c r="G48" s="8">
        <v>55.85</v>
      </c>
      <c r="H48" s="9" t="s">
        <v>661</v>
      </c>
      <c r="I48" s="3" t="s">
        <v>660</v>
      </c>
      <c r="J48" s="5"/>
      <c r="K48" s="31">
        <v>1</v>
      </c>
      <c r="L48" s="33">
        <f>K48*1000</f>
        <v>1000</v>
      </c>
      <c r="M48" s="32" t="s">
        <v>71</v>
      </c>
      <c r="N48" s="5" t="s">
        <v>1012</v>
      </c>
    </row>
    <row r="49" spans="1:14" x14ac:dyDescent="0.3">
      <c r="A49" s="8" t="s">
        <v>72</v>
      </c>
      <c r="B49" s="8" t="s">
        <v>70</v>
      </c>
      <c r="C49" s="8" t="s">
        <v>71</v>
      </c>
      <c r="D49" s="4" t="s">
        <v>654</v>
      </c>
      <c r="E49" s="8" t="s">
        <v>655</v>
      </c>
      <c r="F49" s="8" t="s">
        <v>240</v>
      </c>
      <c r="G49" s="8">
        <v>55.85</v>
      </c>
      <c r="H49" s="7" t="s">
        <v>656</v>
      </c>
      <c r="I49" s="3" t="s">
        <v>330</v>
      </c>
      <c r="K49" s="31">
        <v>1</v>
      </c>
      <c r="L49" s="33">
        <f>K49*179.0670606142</f>
        <v>179.06706061419999</v>
      </c>
      <c r="M49" s="32" t="s">
        <v>71</v>
      </c>
      <c r="N49" s="11" t="s">
        <v>1030</v>
      </c>
    </row>
    <row r="50" spans="1:14" x14ac:dyDescent="0.3">
      <c r="A50" s="8" t="s">
        <v>72</v>
      </c>
      <c r="B50" s="8" t="s">
        <v>70</v>
      </c>
      <c r="C50" s="8" t="s">
        <v>71</v>
      </c>
      <c r="D50" s="4" t="s">
        <v>659</v>
      </c>
      <c r="E50" s="8" t="s">
        <v>658</v>
      </c>
      <c r="F50" s="8" t="s">
        <v>270</v>
      </c>
      <c r="G50" s="8">
        <v>55.85</v>
      </c>
      <c r="H50" s="7" t="s">
        <v>657</v>
      </c>
      <c r="I50" s="3" t="s">
        <v>660</v>
      </c>
      <c r="K50" s="31">
        <v>1</v>
      </c>
      <c r="L50" s="33">
        <f>K50*0.01790670606142</f>
        <v>1.7906706061419999E-2</v>
      </c>
      <c r="M50" s="32" t="s">
        <v>71</v>
      </c>
      <c r="N50" s="5" t="s">
        <v>1031</v>
      </c>
    </row>
    <row r="51" spans="1:14" x14ac:dyDescent="0.3">
      <c r="A51" s="8" t="s">
        <v>77</v>
      </c>
      <c r="B51" s="8" t="s">
        <v>73</v>
      </c>
      <c r="C51" s="8" t="s">
        <v>74</v>
      </c>
      <c r="D51" s="4" t="s">
        <v>75</v>
      </c>
      <c r="E51" s="8" t="s">
        <v>76</v>
      </c>
      <c r="F51" s="8" t="s">
        <v>270</v>
      </c>
      <c r="G51" s="8">
        <v>440000</v>
      </c>
      <c r="H51" s="3" t="s">
        <v>335</v>
      </c>
      <c r="I51" s="3" t="s">
        <v>334</v>
      </c>
      <c r="K51" s="31">
        <v>1</v>
      </c>
      <c r="L51" s="35">
        <f>K51</f>
        <v>1</v>
      </c>
      <c r="M51" s="32" t="s">
        <v>74</v>
      </c>
    </row>
    <row r="52" spans="1:14" x14ac:dyDescent="0.3">
      <c r="A52" s="8" t="s">
        <v>77</v>
      </c>
      <c r="B52" s="8" t="s">
        <v>73</v>
      </c>
      <c r="C52" s="8" t="s">
        <v>74</v>
      </c>
      <c r="D52" s="4" t="s">
        <v>666</v>
      </c>
      <c r="E52" s="8" t="s">
        <v>665</v>
      </c>
      <c r="F52" s="8" t="s">
        <v>190</v>
      </c>
      <c r="G52" s="8">
        <v>440000</v>
      </c>
      <c r="H52" s="7" t="s">
        <v>664</v>
      </c>
      <c r="I52" s="3" t="s">
        <v>334</v>
      </c>
      <c r="K52" s="31">
        <v>1</v>
      </c>
      <c r="L52" s="36">
        <f>K52*0.00000045</f>
        <v>4.4999999999999998E-7</v>
      </c>
      <c r="M52" s="32" t="s">
        <v>74</v>
      </c>
      <c r="N52" s="11" t="s">
        <v>1074</v>
      </c>
    </row>
    <row r="53" spans="1:14" x14ac:dyDescent="0.3">
      <c r="A53" s="8" t="s">
        <v>80</v>
      </c>
      <c r="B53" s="8" t="s">
        <v>78</v>
      </c>
      <c r="C53" s="8" t="s">
        <v>33</v>
      </c>
      <c r="D53" s="4" t="s">
        <v>79</v>
      </c>
      <c r="E53" s="8" t="s">
        <v>336</v>
      </c>
      <c r="F53" s="8" t="s">
        <v>33</v>
      </c>
      <c r="G53" s="8"/>
      <c r="H53" s="3" t="s">
        <v>337</v>
      </c>
      <c r="I53" s="3" t="s">
        <v>338</v>
      </c>
      <c r="K53" s="31">
        <v>1</v>
      </c>
      <c r="L53" s="35">
        <f>K53</f>
        <v>1</v>
      </c>
      <c r="M53" s="32" t="s">
        <v>33</v>
      </c>
    </row>
    <row r="54" spans="1:14" ht="28.8" x14ac:dyDescent="0.3">
      <c r="A54" s="8" t="s">
        <v>82</v>
      </c>
      <c r="B54" s="8" t="s">
        <v>81</v>
      </c>
      <c r="C54" s="8" t="s">
        <v>291</v>
      </c>
      <c r="D54" s="4" t="s">
        <v>341</v>
      </c>
      <c r="E54" s="8" t="s">
        <v>340</v>
      </c>
      <c r="F54" s="8" t="s">
        <v>205</v>
      </c>
      <c r="G54" s="8"/>
      <c r="H54" s="3" t="s">
        <v>342</v>
      </c>
      <c r="I54" s="3" t="s">
        <v>339</v>
      </c>
      <c r="K54" s="31">
        <v>1</v>
      </c>
      <c r="L54" s="35">
        <f>K54</f>
        <v>1</v>
      </c>
      <c r="M54" s="32" t="s">
        <v>291</v>
      </c>
    </row>
    <row r="55" spans="1:14" x14ac:dyDescent="0.3">
      <c r="A55" s="8" t="s">
        <v>85</v>
      </c>
      <c r="B55" s="8" t="s">
        <v>83</v>
      </c>
      <c r="C55" s="8" t="s">
        <v>291</v>
      </c>
      <c r="D55" s="4" t="s">
        <v>84</v>
      </c>
      <c r="E55" s="8" t="s">
        <v>344</v>
      </c>
      <c r="F55" s="8" t="s">
        <v>205</v>
      </c>
      <c r="G55" s="8"/>
      <c r="H55" s="3" t="s">
        <v>343</v>
      </c>
      <c r="I55" s="3" t="s">
        <v>345</v>
      </c>
      <c r="K55" s="31">
        <v>1</v>
      </c>
      <c r="L55" s="35">
        <f>K55</f>
        <v>1</v>
      </c>
      <c r="M55" s="32" t="s">
        <v>291</v>
      </c>
    </row>
    <row r="56" spans="1:14" x14ac:dyDescent="0.3">
      <c r="A56" s="8" t="s">
        <v>88</v>
      </c>
      <c r="B56" s="8" t="s">
        <v>86</v>
      </c>
      <c r="C56" s="8" t="s">
        <v>291</v>
      </c>
      <c r="D56" s="4" t="s">
        <v>87</v>
      </c>
      <c r="E56" s="8" t="s">
        <v>346</v>
      </c>
      <c r="F56" s="8" t="s">
        <v>205</v>
      </c>
      <c r="G56" s="8"/>
      <c r="H56" s="3" t="s">
        <v>347</v>
      </c>
      <c r="K56" s="31">
        <v>1</v>
      </c>
      <c r="L56" s="35">
        <f>K56</f>
        <v>1</v>
      </c>
      <c r="M56" s="32" t="s">
        <v>291</v>
      </c>
    </row>
    <row r="57" spans="1:14" x14ac:dyDescent="0.3">
      <c r="A57" s="8" t="s">
        <v>91</v>
      </c>
      <c r="B57" s="8" t="s">
        <v>242</v>
      </c>
      <c r="C57" s="8" t="s">
        <v>89</v>
      </c>
      <c r="D57" s="4" t="s">
        <v>349</v>
      </c>
      <c r="E57" s="8" t="s">
        <v>350</v>
      </c>
      <c r="F57" s="8" t="s">
        <v>241</v>
      </c>
      <c r="G57" s="8">
        <v>368.48</v>
      </c>
      <c r="H57" s="3" t="s">
        <v>348</v>
      </c>
      <c r="I57" s="3" t="s">
        <v>351</v>
      </c>
      <c r="K57" s="31">
        <v>1</v>
      </c>
      <c r="L57" s="33">
        <f>K57*10</f>
        <v>10</v>
      </c>
      <c r="M57" s="32" t="s">
        <v>89</v>
      </c>
      <c r="N57" s="11" t="s">
        <v>1011</v>
      </c>
    </row>
    <row r="58" spans="1:14" ht="28.8" x14ac:dyDescent="0.3">
      <c r="A58" s="8" t="s">
        <v>91</v>
      </c>
      <c r="B58" s="8" t="s">
        <v>242</v>
      </c>
      <c r="C58" s="8" t="s">
        <v>89</v>
      </c>
      <c r="D58" s="4" t="s">
        <v>669</v>
      </c>
      <c r="E58" s="8" t="s">
        <v>668</v>
      </c>
      <c r="F58" s="8" t="s">
        <v>262</v>
      </c>
      <c r="G58" s="8">
        <v>368.48</v>
      </c>
      <c r="H58" s="3" t="s">
        <v>667</v>
      </c>
      <c r="I58" s="3" t="s">
        <v>670</v>
      </c>
      <c r="K58" s="31">
        <v>1</v>
      </c>
      <c r="L58" s="33">
        <f>K58*368.49</f>
        <v>368.49</v>
      </c>
      <c r="M58" s="32" t="s">
        <v>89</v>
      </c>
      <c r="N58" s="11" t="s">
        <v>1032</v>
      </c>
    </row>
    <row r="59" spans="1:14" x14ac:dyDescent="0.3">
      <c r="A59" s="8" t="s">
        <v>94</v>
      </c>
      <c r="B59" s="8" t="s">
        <v>92</v>
      </c>
      <c r="C59" s="8" t="s">
        <v>105</v>
      </c>
      <c r="D59" s="4" t="s">
        <v>353</v>
      </c>
      <c r="E59" s="8" t="s">
        <v>352</v>
      </c>
      <c r="F59" s="4" t="s">
        <v>190</v>
      </c>
      <c r="G59" s="4">
        <v>290.44</v>
      </c>
      <c r="H59" s="3" t="s">
        <v>354</v>
      </c>
      <c r="I59" s="3" t="s">
        <v>355</v>
      </c>
      <c r="J59" s="5"/>
      <c r="K59" s="31">
        <v>1</v>
      </c>
      <c r="L59" s="33">
        <f>K59*0.000001</f>
        <v>9.9999999999999995E-7</v>
      </c>
      <c r="M59" s="32" t="s">
        <v>105</v>
      </c>
      <c r="N59" s="11" t="s">
        <v>1061</v>
      </c>
    </row>
    <row r="60" spans="1:14" x14ac:dyDescent="0.3">
      <c r="A60" s="8" t="s">
        <v>94</v>
      </c>
      <c r="B60" s="8" t="s">
        <v>92</v>
      </c>
      <c r="C60" s="8" t="s">
        <v>105</v>
      </c>
      <c r="D60" s="4" t="s">
        <v>673</v>
      </c>
      <c r="E60" s="8" t="s">
        <v>672</v>
      </c>
      <c r="F60" s="4" t="s">
        <v>175</v>
      </c>
      <c r="G60" s="4">
        <v>290.44</v>
      </c>
      <c r="H60" s="7" t="s">
        <v>671</v>
      </c>
      <c r="I60" s="3" t="s">
        <v>355</v>
      </c>
      <c r="K60" s="31">
        <v>1</v>
      </c>
      <c r="L60" s="33">
        <f>K60*3.44305192122297E-06</f>
        <v>3.4430519212229701E-6</v>
      </c>
      <c r="M60" s="32" t="s">
        <v>105</v>
      </c>
      <c r="N60" s="11" t="s">
        <v>1033</v>
      </c>
    </row>
    <row r="61" spans="1:14" x14ac:dyDescent="0.3">
      <c r="A61" s="8" t="s">
        <v>96</v>
      </c>
      <c r="B61" s="8" t="s">
        <v>95</v>
      </c>
      <c r="C61" s="8" t="s">
        <v>111</v>
      </c>
      <c r="D61" s="4" t="s">
        <v>357</v>
      </c>
      <c r="E61" s="8" t="s">
        <v>356</v>
      </c>
      <c r="F61" s="8" t="s">
        <v>111</v>
      </c>
      <c r="G61" s="8">
        <v>288.43</v>
      </c>
      <c r="H61" s="3" t="s">
        <v>358</v>
      </c>
      <c r="I61" s="3" t="s">
        <v>359</v>
      </c>
      <c r="K61" s="31">
        <v>1</v>
      </c>
      <c r="L61" s="35">
        <f>K61</f>
        <v>1</v>
      </c>
      <c r="M61" s="32" t="s">
        <v>111</v>
      </c>
    </row>
    <row r="62" spans="1:14" x14ac:dyDescent="0.3">
      <c r="A62" s="8" t="s">
        <v>96</v>
      </c>
      <c r="B62" s="8" t="s">
        <v>95</v>
      </c>
      <c r="C62" s="8" t="s">
        <v>111</v>
      </c>
      <c r="D62" s="4" t="s">
        <v>675</v>
      </c>
      <c r="E62" s="8" t="s">
        <v>674</v>
      </c>
      <c r="F62" s="8" t="s">
        <v>243</v>
      </c>
      <c r="G62" s="8">
        <v>288.43</v>
      </c>
      <c r="H62" s="7" t="s">
        <v>676</v>
      </c>
      <c r="I62" s="3" t="s">
        <v>677</v>
      </c>
      <c r="K62" s="31">
        <v>1</v>
      </c>
      <c r="L62" s="33">
        <f>K62*0.0347</f>
        <v>3.4700000000000002E-2</v>
      </c>
      <c r="M62" s="32" t="s">
        <v>111</v>
      </c>
      <c r="N62" s="11" t="s">
        <v>1034</v>
      </c>
    </row>
    <row r="63" spans="1:14" x14ac:dyDescent="0.3">
      <c r="A63" s="8" t="s">
        <v>98</v>
      </c>
      <c r="B63" s="8" t="s">
        <v>97</v>
      </c>
      <c r="C63" s="8" t="s">
        <v>89</v>
      </c>
      <c r="D63" s="4" t="s">
        <v>363</v>
      </c>
      <c r="E63" s="8" t="s">
        <v>362</v>
      </c>
      <c r="F63" s="8" t="s">
        <v>243</v>
      </c>
      <c r="G63" s="8">
        <v>288.43</v>
      </c>
      <c r="H63" s="3" t="s">
        <v>361</v>
      </c>
      <c r="I63" s="3" t="s">
        <v>360</v>
      </c>
      <c r="K63" s="31">
        <v>1</v>
      </c>
      <c r="L63" s="33">
        <f>K63*0.01</f>
        <v>0.01</v>
      </c>
      <c r="M63" s="32" t="s">
        <v>89</v>
      </c>
      <c r="N63" s="11" t="s">
        <v>1035</v>
      </c>
    </row>
    <row r="64" spans="1:14" x14ac:dyDescent="0.3">
      <c r="A64" s="8" t="s">
        <v>98</v>
      </c>
      <c r="B64" s="8" t="s">
        <v>97</v>
      </c>
      <c r="C64" s="8" t="s">
        <v>89</v>
      </c>
      <c r="D64" s="4" t="s">
        <v>680</v>
      </c>
      <c r="E64" s="8" t="s">
        <v>679</v>
      </c>
      <c r="F64" s="8" t="s">
        <v>111</v>
      </c>
      <c r="G64" s="8">
        <v>288.43</v>
      </c>
      <c r="H64" s="3" t="s">
        <v>678</v>
      </c>
      <c r="I64" s="3" t="s">
        <v>360</v>
      </c>
      <c r="K64" s="31">
        <v>1</v>
      </c>
      <c r="L64" s="33">
        <f>K64*0.28842</f>
        <v>0.28842000000000001</v>
      </c>
      <c r="M64" s="32" t="s">
        <v>89</v>
      </c>
      <c r="N64" s="11" t="s">
        <v>1036</v>
      </c>
    </row>
    <row r="65" spans="1:14" x14ac:dyDescent="0.3">
      <c r="A65" s="8" t="s">
        <v>100</v>
      </c>
      <c r="B65" s="8" t="s">
        <v>244</v>
      </c>
      <c r="C65" s="8" t="s">
        <v>291</v>
      </c>
      <c r="D65" s="4" t="s">
        <v>99</v>
      </c>
      <c r="E65" s="8" t="s">
        <v>364</v>
      </c>
      <c r="F65" s="8" t="s">
        <v>205</v>
      </c>
      <c r="G65" s="8"/>
      <c r="H65" s="3" t="s">
        <v>365</v>
      </c>
      <c r="K65" s="31">
        <v>1</v>
      </c>
      <c r="L65" s="35">
        <f>K65</f>
        <v>1</v>
      </c>
      <c r="M65" s="32" t="s">
        <v>291</v>
      </c>
    </row>
    <row r="66" spans="1:14" x14ac:dyDescent="0.3">
      <c r="A66" s="8" t="s">
        <v>103</v>
      </c>
      <c r="B66" s="8" t="s">
        <v>101</v>
      </c>
      <c r="C66" s="8" t="s">
        <v>102</v>
      </c>
      <c r="D66" s="4" t="s">
        <v>369</v>
      </c>
      <c r="E66" s="8" t="s">
        <v>367</v>
      </c>
      <c r="F66" s="8" t="s">
        <v>245</v>
      </c>
      <c r="G66" s="8"/>
      <c r="H66" s="14" t="s">
        <v>368</v>
      </c>
      <c r="I66" s="3" t="s">
        <v>366</v>
      </c>
      <c r="K66" s="31">
        <v>1</v>
      </c>
      <c r="L66" s="35">
        <f>K66</f>
        <v>1</v>
      </c>
      <c r="M66" s="32" t="s">
        <v>102</v>
      </c>
    </row>
    <row r="67" spans="1:14" x14ac:dyDescent="0.3">
      <c r="A67" s="8" t="s">
        <v>103</v>
      </c>
      <c r="B67" s="8" t="s">
        <v>101</v>
      </c>
      <c r="C67" s="8" t="s">
        <v>102</v>
      </c>
      <c r="D67" s="4" t="s">
        <v>683</v>
      </c>
      <c r="E67" s="8" t="s">
        <v>682</v>
      </c>
      <c r="F67" s="8" t="s">
        <v>245</v>
      </c>
      <c r="G67" s="8"/>
      <c r="H67" s="14" t="s">
        <v>681</v>
      </c>
      <c r="I67" s="3" t="s">
        <v>366</v>
      </c>
      <c r="K67" s="31">
        <v>1</v>
      </c>
      <c r="L67" s="35">
        <f>K67</f>
        <v>1</v>
      </c>
      <c r="M67" s="32" t="s">
        <v>102</v>
      </c>
    </row>
    <row r="68" spans="1:14" x14ac:dyDescent="0.3">
      <c r="A68" s="8" t="s">
        <v>106</v>
      </c>
      <c r="B68" s="8" t="s">
        <v>104</v>
      </c>
      <c r="C68" s="8" t="s">
        <v>105</v>
      </c>
      <c r="D68" s="4" t="s">
        <v>372</v>
      </c>
      <c r="E68" s="8" t="s">
        <v>370</v>
      </c>
      <c r="F68" s="8" t="s">
        <v>111</v>
      </c>
      <c r="G68" s="3">
        <v>362.46</v>
      </c>
      <c r="H68" s="3" t="s">
        <v>371</v>
      </c>
      <c r="I68" s="3" t="s">
        <v>373</v>
      </c>
      <c r="K68" s="31">
        <v>1</v>
      </c>
      <c r="L68" s="33">
        <f>K68*0.001</f>
        <v>1E-3</v>
      </c>
      <c r="M68" s="32" t="s">
        <v>105</v>
      </c>
      <c r="N68" s="15" t="s">
        <v>1037</v>
      </c>
    </row>
    <row r="69" spans="1:14" x14ac:dyDescent="0.3">
      <c r="A69" s="8" t="s">
        <v>106</v>
      </c>
      <c r="B69" s="8" t="s">
        <v>104</v>
      </c>
      <c r="C69" s="8" t="s">
        <v>105</v>
      </c>
      <c r="D69" s="4" t="s">
        <v>686</v>
      </c>
      <c r="E69" s="8" t="s">
        <v>685</v>
      </c>
      <c r="F69" s="8" t="s">
        <v>241</v>
      </c>
      <c r="G69" s="3">
        <v>362.46</v>
      </c>
      <c r="H69" s="3" t="s">
        <v>684</v>
      </c>
      <c r="I69" s="3" t="s">
        <v>373</v>
      </c>
      <c r="K69" s="31">
        <v>1</v>
      </c>
      <c r="L69" s="33">
        <f>K69*0.0275892512277217</f>
        <v>2.7589251227721701E-2</v>
      </c>
      <c r="M69" s="32" t="s">
        <v>105</v>
      </c>
      <c r="N69" s="5" t="s">
        <v>1059</v>
      </c>
    </row>
    <row r="70" spans="1:14" x14ac:dyDescent="0.3">
      <c r="A70" s="8" t="s">
        <v>109</v>
      </c>
      <c r="B70" s="8" t="s">
        <v>107</v>
      </c>
      <c r="C70" s="8" t="s">
        <v>108</v>
      </c>
      <c r="D70" s="4" t="s">
        <v>538</v>
      </c>
      <c r="E70" s="8" t="s">
        <v>537</v>
      </c>
      <c r="F70" s="8" t="s">
        <v>262</v>
      </c>
      <c r="G70" s="8">
        <v>168.11</v>
      </c>
      <c r="H70" s="9" t="s">
        <v>536</v>
      </c>
      <c r="I70" s="10" t="s">
        <v>535</v>
      </c>
      <c r="K70" s="31">
        <v>1</v>
      </c>
      <c r="L70" s="35">
        <f>K70</f>
        <v>1</v>
      </c>
      <c r="M70" s="32" t="s">
        <v>108</v>
      </c>
      <c r="N70" s="10"/>
    </row>
    <row r="71" spans="1:14" x14ac:dyDescent="0.3">
      <c r="A71" s="8" t="s">
        <v>109</v>
      </c>
      <c r="B71" s="8" t="s">
        <v>107</v>
      </c>
      <c r="C71" s="8" t="s">
        <v>108</v>
      </c>
      <c r="D71" s="4" t="s">
        <v>689</v>
      </c>
      <c r="E71" s="8" t="s">
        <v>688</v>
      </c>
      <c r="F71" s="8" t="s">
        <v>240</v>
      </c>
      <c r="G71" s="8">
        <v>168.11</v>
      </c>
      <c r="H71" s="9" t="s">
        <v>687</v>
      </c>
      <c r="I71" s="10" t="s">
        <v>690</v>
      </c>
      <c r="J71" s="5"/>
      <c r="K71" s="31">
        <v>1</v>
      </c>
      <c r="L71" s="33">
        <f>K71*59.4848611028493</f>
        <v>59.484861102849301</v>
      </c>
      <c r="M71" s="32" t="s">
        <v>108</v>
      </c>
      <c r="N71" s="11" t="s">
        <v>1060</v>
      </c>
    </row>
    <row r="72" spans="1:14" x14ac:dyDescent="0.3">
      <c r="A72" s="8" t="s">
        <v>112</v>
      </c>
      <c r="B72" s="8" t="s">
        <v>110</v>
      </c>
      <c r="C72" s="8" t="s">
        <v>111</v>
      </c>
      <c r="D72" s="4" t="s">
        <v>377</v>
      </c>
      <c r="E72" s="8" t="s">
        <v>376</v>
      </c>
      <c r="F72" s="8" t="s">
        <v>111</v>
      </c>
      <c r="G72" s="8">
        <v>169.18</v>
      </c>
      <c r="H72" s="9" t="s">
        <v>378</v>
      </c>
      <c r="I72" s="3" t="s">
        <v>379</v>
      </c>
      <c r="K72" s="31">
        <v>1</v>
      </c>
      <c r="L72" s="35">
        <f>K72</f>
        <v>1</v>
      </c>
      <c r="M72" s="32" t="s">
        <v>111</v>
      </c>
    </row>
    <row r="73" spans="1:14" x14ac:dyDescent="0.3">
      <c r="A73" s="8" t="s">
        <v>112</v>
      </c>
      <c r="B73" s="8" t="s">
        <v>110</v>
      </c>
      <c r="C73" s="8" t="s">
        <v>111</v>
      </c>
      <c r="D73" s="4" t="s">
        <v>693</v>
      </c>
      <c r="E73" s="8" t="s">
        <v>692</v>
      </c>
      <c r="F73" s="8" t="s">
        <v>38</v>
      </c>
      <c r="G73" s="8">
        <v>169.18</v>
      </c>
      <c r="H73" s="9" t="s">
        <v>691</v>
      </c>
      <c r="I73" s="3" t="s">
        <v>379</v>
      </c>
      <c r="K73" s="31">
        <v>1</v>
      </c>
      <c r="L73" s="36">
        <f>K73*4.046</f>
        <v>4.0460000000000003</v>
      </c>
      <c r="M73" s="32" t="s">
        <v>111</v>
      </c>
      <c r="N73" s="11" t="s">
        <v>1038</v>
      </c>
    </row>
    <row r="74" spans="1:14" x14ac:dyDescent="0.3">
      <c r="A74" s="8" t="s">
        <v>114</v>
      </c>
      <c r="B74" s="8" t="s">
        <v>113</v>
      </c>
      <c r="C74" s="4" t="s">
        <v>74</v>
      </c>
      <c r="D74" s="4" t="s">
        <v>540</v>
      </c>
      <c r="E74" s="8" t="s">
        <v>539</v>
      </c>
      <c r="F74" s="8" t="s">
        <v>38</v>
      </c>
      <c r="G74" s="8"/>
      <c r="H74" s="9" t="s">
        <v>541</v>
      </c>
      <c r="I74" s="13"/>
      <c r="J74" s="4" t="s">
        <v>550</v>
      </c>
      <c r="K74" s="31">
        <v>1</v>
      </c>
      <c r="L74" s="35">
        <f>K74</f>
        <v>1</v>
      </c>
      <c r="M74" s="32" t="s">
        <v>74</v>
      </c>
      <c r="N74" s="13"/>
    </row>
    <row r="75" spans="1:14" x14ac:dyDescent="0.3">
      <c r="A75" s="8" t="s">
        <v>117</v>
      </c>
      <c r="B75" s="8" t="s">
        <v>115</v>
      </c>
      <c r="C75" s="3" t="s">
        <v>23</v>
      </c>
      <c r="D75" s="4" t="s">
        <v>703</v>
      </c>
      <c r="E75" s="8" t="s">
        <v>702</v>
      </c>
      <c r="F75" s="8" t="s">
        <v>262</v>
      </c>
      <c r="G75" s="8">
        <v>113.12</v>
      </c>
      <c r="H75" s="3" t="s">
        <v>701</v>
      </c>
      <c r="I75" s="9" t="s">
        <v>704</v>
      </c>
      <c r="K75" s="31">
        <v>1</v>
      </c>
      <c r="L75" s="33">
        <f>K75*0.11312</f>
        <v>0.11312</v>
      </c>
      <c r="M75" s="32" t="s">
        <v>23</v>
      </c>
      <c r="N75" s="5" t="s">
        <v>1067</v>
      </c>
    </row>
    <row r="76" spans="1:14" x14ac:dyDescent="0.3">
      <c r="A76" s="8" t="s">
        <v>117</v>
      </c>
      <c r="B76" s="8" t="s">
        <v>115</v>
      </c>
      <c r="C76" s="3" t="s">
        <v>23</v>
      </c>
      <c r="D76" s="4" t="s">
        <v>116</v>
      </c>
      <c r="E76" s="8" t="s">
        <v>380</v>
      </c>
      <c r="F76" s="8" t="s">
        <v>240</v>
      </c>
      <c r="G76" s="8">
        <v>113.12</v>
      </c>
      <c r="H76" s="3" t="s">
        <v>381</v>
      </c>
      <c r="I76" s="3" t="s">
        <v>382</v>
      </c>
      <c r="K76" s="31">
        <v>1</v>
      </c>
      <c r="L76" s="33">
        <f>K76*10</f>
        <v>10</v>
      </c>
      <c r="M76" s="32" t="s">
        <v>23</v>
      </c>
      <c r="N76" s="11" t="s">
        <v>1011</v>
      </c>
    </row>
    <row r="77" spans="1:14" x14ac:dyDescent="0.3">
      <c r="A77" s="8" t="s">
        <v>117</v>
      </c>
      <c r="B77" s="8" t="s">
        <v>115</v>
      </c>
      <c r="C77" s="3" t="s">
        <v>23</v>
      </c>
      <c r="D77" s="4" t="s">
        <v>707</v>
      </c>
      <c r="E77" s="8" t="s">
        <v>706</v>
      </c>
      <c r="F77" s="8" t="s">
        <v>262</v>
      </c>
      <c r="G77" s="8">
        <v>113.12</v>
      </c>
      <c r="H77" s="3" t="s">
        <v>705</v>
      </c>
      <c r="I77" s="9" t="s">
        <v>704</v>
      </c>
      <c r="J77" s="5"/>
      <c r="K77" s="31">
        <v>1</v>
      </c>
      <c r="L77" s="33">
        <f>K77*0.11312</f>
        <v>0.11312</v>
      </c>
      <c r="M77" s="32" t="s">
        <v>23</v>
      </c>
      <c r="N77" s="11" t="s">
        <v>1067</v>
      </c>
    </row>
    <row r="78" spans="1:14" x14ac:dyDescent="0.3">
      <c r="A78" s="8" t="s">
        <v>117</v>
      </c>
      <c r="B78" s="8" t="s">
        <v>115</v>
      </c>
      <c r="C78" s="3" t="s">
        <v>23</v>
      </c>
      <c r="D78" s="4" t="s">
        <v>696</v>
      </c>
      <c r="E78" s="8" t="s">
        <v>695</v>
      </c>
      <c r="F78" s="8" t="s">
        <v>240</v>
      </c>
      <c r="G78" s="8">
        <v>113.12</v>
      </c>
      <c r="H78" s="3" t="s">
        <v>694</v>
      </c>
      <c r="I78" s="3" t="s">
        <v>382</v>
      </c>
      <c r="K78" s="31">
        <v>1</v>
      </c>
      <c r="L78" s="33">
        <f>K78*10</f>
        <v>10</v>
      </c>
      <c r="M78" s="32" t="s">
        <v>23</v>
      </c>
      <c r="N78" s="11" t="s">
        <v>1011</v>
      </c>
    </row>
    <row r="79" spans="1:14" x14ac:dyDescent="0.3">
      <c r="A79" s="8" t="s">
        <v>117</v>
      </c>
      <c r="B79" s="8" t="s">
        <v>115</v>
      </c>
      <c r="C79" s="3" t="s">
        <v>23</v>
      </c>
      <c r="D79" s="4" t="s">
        <v>700</v>
      </c>
      <c r="E79" s="8" t="s">
        <v>699</v>
      </c>
      <c r="F79" s="8" t="s">
        <v>262</v>
      </c>
      <c r="G79" s="8">
        <v>113.12</v>
      </c>
      <c r="H79" s="3" t="s">
        <v>698</v>
      </c>
      <c r="I79" s="3" t="s">
        <v>697</v>
      </c>
      <c r="K79" s="31">
        <v>1</v>
      </c>
      <c r="L79" s="33">
        <f>K79*0.11312</f>
        <v>0.11312</v>
      </c>
      <c r="M79" s="32" t="s">
        <v>23</v>
      </c>
      <c r="N79" s="11" t="s">
        <v>1067</v>
      </c>
    </row>
    <row r="80" spans="1:14" ht="28.8" x14ac:dyDescent="0.3">
      <c r="A80" s="8" t="s">
        <v>118</v>
      </c>
      <c r="B80" s="8" t="s">
        <v>246</v>
      </c>
      <c r="C80" s="8" t="s">
        <v>247</v>
      </c>
      <c r="D80" s="4" t="s">
        <v>385</v>
      </c>
      <c r="E80" s="8" t="s">
        <v>384</v>
      </c>
      <c r="F80" s="8" t="s">
        <v>248</v>
      </c>
      <c r="G80" s="8"/>
      <c r="H80" s="3" t="s">
        <v>386</v>
      </c>
      <c r="I80" s="3" t="s">
        <v>383</v>
      </c>
      <c r="K80" s="31">
        <v>1</v>
      </c>
      <c r="L80" s="34"/>
      <c r="M80" s="32" t="s">
        <v>247</v>
      </c>
    </row>
    <row r="81" spans="1:14" x14ac:dyDescent="0.3">
      <c r="A81" s="8" t="s">
        <v>119</v>
      </c>
      <c r="B81" s="8" t="s">
        <v>163</v>
      </c>
      <c r="C81" s="8" t="s">
        <v>249</v>
      </c>
      <c r="D81" s="4" t="s">
        <v>292</v>
      </c>
      <c r="E81" s="8" t="s">
        <v>164</v>
      </c>
      <c r="F81" s="8" t="s">
        <v>249</v>
      </c>
      <c r="G81" s="8"/>
      <c r="H81" s="3" t="s">
        <v>297</v>
      </c>
      <c r="I81" s="3" t="s">
        <v>387</v>
      </c>
      <c r="K81" s="31">
        <v>1</v>
      </c>
      <c r="L81" s="35">
        <f>K81</f>
        <v>1</v>
      </c>
      <c r="M81" s="32" t="s">
        <v>249</v>
      </c>
    </row>
    <row r="82" spans="1:14" x14ac:dyDescent="0.3">
      <c r="A82" s="8" t="s">
        <v>120</v>
      </c>
      <c r="B82" s="8" t="s">
        <v>250</v>
      </c>
      <c r="C82" s="8" t="s">
        <v>249</v>
      </c>
      <c r="D82" s="4" t="s">
        <v>293</v>
      </c>
      <c r="E82" s="8" t="s">
        <v>251</v>
      </c>
      <c r="F82" s="8" t="s">
        <v>249</v>
      </c>
      <c r="G82" s="8"/>
      <c r="H82" s="3" t="s">
        <v>298</v>
      </c>
      <c r="I82" s="3" t="s">
        <v>388</v>
      </c>
      <c r="K82" s="31">
        <v>1</v>
      </c>
      <c r="L82" s="35">
        <f>K82</f>
        <v>1</v>
      </c>
      <c r="M82" s="32" t="s">
        <v>249</v>
      </c>
    </row>
    <row r="83" spans="1:14" x14ac:dyDescent="0.3">
      <c r="A83" s="8" t="s">
        <v>121</v>
      </c>
      <c r="B83" s="8" t="s">
        <v>252</v>
      </c>
      <c r="C83" s="8" t="s">
        <v>249</v>
      </c>
      <c r="D83" s="4" t="s">
        <v>294</v>
      </c>
      <c r="E83" s="8" t="s">
        <v>253</v>
      </c>
      <c r="F83" s="8" t="s">
        <v>249</v>
      </c>
      <c r="G83" s="8"/>
      <c r="H83" s="3" t="s">
        <v>299</v>
      </c>
      <c r="I83" s="3" t="s">
        <v>389</v>
      </c>
      <c r="K83" s="31">
        <v>1</v>
      </c>
      <c r="L83" s="35">
        <f>K83</f>
        <v>1</v>
      </c>
      <c r="M83" s="32" t="s">
        <v>249</v>
      </c>
    </row>
    <row r="84" spans="1:14" x14ac:dyDescent="0.3">
      <c r="A84" s="8" t="s">
        <v>126</v>
      </c>
      <c r="B84" s="8" t="s">
        <v>122</v>
      </c>
      <c r="C84" s="8" t="s">
        <v>123</v>
      </c>
      <c r="D84" s="4" t="s">
        <v>124</v>
      </c>
      <c r="E84" s="8" t="s">
        <v>125</v>
      </c>
      <c r="F84" s="8" t="s">
        <v>254</v>
      </c>
      <c r="G84" s="8"/>
      <c r="H84" s="3" t="s">
        <v>390</v>
      </c>
      <c r="I84" s="3" t="s">
        <v>391</v>
      </c>
      <c r="K84" s="31">
        <v>1</v>
      </c>
      <c r="L84" s="35">
        <f>K84</f>
        <v>1</v>
      </c>
      <c r="M84" s="32" t="s">
        <v>123</v>
      </c>
    </row>
    <row r="85" spans="1:14" x14ac:dyDescent="0.3">
      <c r="A85" s="8" t="s">
        <v>129</v>
      </c>
      <c r="B85" s="8" t="s">
        <v>127</v>
      </c>
      <c r="C85" s="8" t="s">
        <v>931</v>
      </c>
      <c r="D85" s="4" t="s">
        <v>394</v>
      </c>
      <c r="E85" s="8" t="s">
        <v>393</v>
      </c>
      <c r="F85" s="8" t="s">
        <v>203</v>
      </c>
      <c r="G85" s="8">
        <v>40.08</v>
      </c>
      <c r="H85" s="3" t="s">
        <v>395</v>
      </c>
      <c r="I85" s="3" t="s">
        <v>392</v>
      </c>
      <c r="K85" s="1">
        <v>1</v>
      </c>
      <c r="L85" s="39">
        <v>1</v>
      </c>
      <c r="M85" s="1" t="s">
        <v>203</v>
      </c>
    </row>
    <row r="86" spans="1:14" x14ac:dyDescent="0.3">
      <c r="A86" s="8" t="s">
        <v>129</v>
      </c>
      <c r="B86" s="8" t="s">
        <v>127</v>
      </c>
      <c r="C86" s="8" t="s">
        <v>931</v>
      </c>
      <c r="D86" s="4" t="s">
        <v>709</v>
      </c>
      <c r="E86" s="8" t="s">
        <v>708</v>
      </c>
      <c r="F86" s="8" t="s">
        <v>240</v>
      </c>
      <c r="G86" s="8">
        <v>40.08</v>
      </c>
      <c r="H86" s="7" t="s">
        <v>710</v>
      </c>
      <c r="I86" s="7" t="s">
        <v>711</v>
      </c>
      <c r="K86" s="1">
        <v>1</v>
      </c>
      <c r="L86" s="39">
        <v>0.25</v>
      </c>
      <c r="M86" s="1" t="s">
        <v>203</v>
      </c>
      <c r="N86" s="5" t="s">
        <v>1039</v>
      </c>
    </row>
    <row r="87" spans="1:14" x14ac:dyDescent="0.3">
      <c r="A87" s="8" t="s">
        <v>131</v>
      </c>
      <c r="B87" s="8" t="s">
        <v>130</v>
      </c>
      <c r="C87" s="8" t="s">
        <v>931</v>
      </c>
      <c r="D87" s="4" t="s">
        <v>399</v>
      </c>
      <c r="E87" s="8" t="s">
        <v>397</v>
      </c>
      <c r="F87" s="8" t="s">
        <v>203</v>
      </c>
      <c r="G87" s="8">
        <v>60.06</v>
      </c>
      <c r="H87" s="3" t="s">
        <v>398</v>
      </c>
      <c r="I87" s="3" t="s">
        <v>396</v>
      </c>
      <c r="K87" s="1">
        <v>1</v>
      </c>
      <c r="L87" s="39">
        <v>1</v>
      </c>
      <c r="M87" s="1" t="s">
        <v>203</v>
      </c>
    </row>
    <row r="88" spans="1:14" x14ac:dyDescent="0.3">
      <c r="A88" s="8" t="s">
        <v>131</v>
      </c>
      <c r="B88" s="8" t="s">
        <v>130</v>
      </c>
      <c r="C88" s="8" t="s">
        <v>931</v>
      </c>
      <c r="D88" s="4" t="s">
        <v>714</v>
      </c>
      <c r="E88" s="8" t="s">
        <v>713</v>
      </c>
      <c r="F88" s="8" t="s">
        <v>240</v>
      </c>
      <c r="G88" s="8">
        <v>60.06</v>
      </c>
      <c r="H88" s="3" t="s">
        <v>712</v>
      </c>
      <c r="I88" s="3" t="s">
        <v>396</v>
      </c>
      <c r="K88" s="1">
        <v>1</v>
      </c>
      <c r="L88" s="39">
        <v>0.16600000000000001</v>
      </c>
      <c r="M88" s="1" t="s">
        <v>203</v>
      </c>
      <c r="N88" s="5" t="s">
        <v>1040</v>
      </c>
    </row>
    <row r="89" spans="1:14" x14ac:dyDescent="0.3">
      <c r="A89" s="8" t="s">
        <v>135</v>
      </c>
      <c r="B89" s="8" t="s">
        <v>132</v>
      </c>
      <c r="C89" s="8" t="s">
        <v>133</v>
      </c>
      <c r="D89" s="4" t="s">
        <v>375</v>
      </c>
      <c r="E89" s="8" t="s">
        <v>134</v>
      </c>
      <c r="F89" s="8" t="s">
        <v>133</v>
      </c>
      <c r="G89" s="8">
        <v>168.11</v>
      </c>
      <c r="H89" s="3" t="s">
        <v>374</v>
      </c>
      <c r="I89" s="10" t="s">
        <v>690</v>
      </c>
      <c r="K89" s="31">
        <v>1</v>
      </c>
      <c r="L89" s="35">
        <f>K89</f>
        <v>1</v>
      </c>
      <c r="M89" s="32" t="s">
        <v>133</v>
      </c>
      <c r="N89" s="12"/>
    </row>
    <row r="90" spans="1:14" x14ac:dyDescent="0.3">
      <c r="A90" s="8" t="s">
        <v>135</v>
      </c>
      <c r="B90" s="8" t="s">
        <v>132</v>
      </c>
      <c r="C90" s="8" t="s">
        <v>133</v>
      </c>
      <c r="D90" s="4" t="s">
        <v>538</v>
      </c>
      <c r="E90" s="8" t="s">
        <v>1042</v>
      </c>
      <c r="F90" s="8" t="s">
        <v>203</v>
      </c>
      <c r="G90" s="8">
        <v>168.11</v>
      </c>
      <c r="H90" s="3" t="s">
        <v>1041</v>
      </c>
      <c r="I90" s="10" t="s">
        <v>535</v>
      </c>
      <c r="K90" s="31">
        <v>1</v>
      </c>
      <c r="L90" s="34">
        <f>K90*168.11</f>
        <v>168.11</v>
      </c>
      <c r="M90" s="38" t="s">
        <v>23</v>
      </c>
      <c r="N90" s="16" t="s">
        <v>1043</v>
      </c>
    </row>
    <row r="91" spans="1:14" s="6" customFormat="1" x14ac:dyDescent="0.3">
      <c r="A91" s="4" t="s">
        <v>138</v>
      </c>
      <c r="B91" s="4" t="s">
        <v>136</v>
      </c>
      <c r="C91" s="8" t="s">
        <v>715</v>
      </c>
      <c r="D91" s="8" t="s">
        <v>295</v>
      </c>
      <c r="E91" s="8" t="s">
        <v>137</v>
      </c>
      <c r="F91" s="8" t="s">
        <v>715</v>
      </c>
      <c r="G91" s="8"/>
      <c r="H91" s="6" t="s">
        <v>300</v>
      </c>
      <c r="I91" s="6" t="s">
        <v>400</v>
      </c>
      <c r="K91" s="31">
        <v>1</v>
      </c>
      <c r="L91" s="35">
        <f>K91</f>
        <v>1</v>
      </c>
      <c r="M91" s="32" t="s">
        <v>715</v>
      </c>
    </row>
    <row r="92" spans="1:14" x14ac:dyDescent="0.3">
      <c r="A92" s="8" t="s">
        <v>141</v>
      </c>
      <c r="B92" s="8" t="s">
        <v>139</v>
      </c>
      <c r="C92" s="8"/>
      <c r="D92" s="4" t="s">
        <v>718</v>
      </c>
      <c r="E92" s="8" t="s">
        <v>140</v>
      </c>
      <c r="F92" s="8"/>
      <c r="G92" s="8"/>
      <c r="H92" s="10" t="s">
        <v>717</v>
      </c>
      <c r="I92" s="9" t="s">
        <v>716</v>
      </c>
      <c r="K92" s="31">
        <v>1</v>
      </c>
      <c r="L92" s="35">
        <f>K92</f>
        <v>1</v>
      </c>
      <c r="M92" s="32" t="s">
        <v>1071</v>
      </c>
    </row>
    <row r="93" spans="1:14" x14ac:dyDescent="0.3">
      <c r="A93" s="8" t="s">
        <v>142</v>
      </c>
      <c r="B93" s="8" t="s">
        <v>255</v>
      </c>
      <c r="C93" s="8" t="s">
        <v>203</v>
      </c>
      <c r="D93" s="4" t="s">
        <v>403</v>
      </c>
      <c r="E93" s="8" t="s">
        <v>401</v>
      </c>
      <c r="F93" s="8" t="s">
        <v>203</v>
      </c>
      <c r="G93" s="8">
        <v>113.12</v>
      </c>
      <c r="H93" s="13" t="s">
        <v>404</v>
      </c>
      <c r="I93" s="3" t="s">
        <v>402</v>
      </c>
      <c r="K93" s="31">
        <v>1</v>
      </c>
      <c r="L93" s="35">
        <f>K93</f>
        <v>1</v>
      </c>
      <c r="M93" s="32" t="s">
        <v>203</v>
      </c>
    </row>
    <row r="94" spans="1:14" x14ac:dyDescent="0.3">
      <c r="A94" s="8" t="s">
        <v>142</v>
      </c>
      <c r="B94" s="8" t="s">
        <v>255</v>
      </c>
      <c r="C94" s="8" t="s">
        <v>203</v>
      </c>
      <c r="D94" s="4" t="s">
        <v>722</v>
      </c>
      <c r="E94" s="8" t="s">
        <v>720</v>
      </c>
      <c r="F94" s="8" t="s">
        <v>3</v>
      </c>
      <c r="G94" s="8">
        <v>113.12</v>
      </c>
      <c r="H94" s="13" t="s">
        <v>721</v>
      </c>
      <c r="I94" s="3" t="s">
        <v>719</v>
      </c>
      <c r="J94" s="5"/>
      <c r="K94" s="31">
        <v>1</v>
      </c>
      <c r="L94" s="33">
        <f>K94*8.84016973125884</f>
        <v>8.8401697312588396</v>
      </c>
      <c r="M94" s="32" t="s">
        <v>203</v>
      </c>
      <c r="N94" s="11" t="s">
        <v>1064</v>
      </c>
    </row>
    <row r="95" spans="1:14" x14ac:dyDescent="0.3">
      <c r="A95" s="8" t="s">
        <v>143</v>
      </c>
      <c r="B95" s="8" t="s">
        <v>256</v>
      </c>
      <c r="C95" s="8" t="s">
        <v>128</v>
      </c>
      <c r="D95" s="4" t="s">
        <v>544</v>
      </c>
      <c r="E95" s="8" t="s">
        <v>543</v>
      </c>
      <c r="F95" s="8" t="s">
        <v>128</v>
      </c>
      <c r="G95" s="8">
        <v>113.12</v>
      </c>
      <c r="H95" s="9" t="s">
        <v>542</v>
      </c>
      <c r="I95" s="9" t="s">
        <v>545</v>
      </c>
      <c r="K95" s="31">
        <v>1</v>
      </c>
      <c r="L95" s="35">
        <f>K95</f>
        <v>1</v>
      </c>
      <c r="M95" s="32" t="s">
        <v>128</v>
      </c>
      <c r="N95" s="9"/>
    </row>
    <row r="96" spans="1:14" x14ac:dyDescent="0.3">
      <c r="A96" s="8" t="s">
        <v>143</v>
      </c>
      <c r="B96" s="8" t="s">
        <v>256</v>
      </c>
      <c r="C96" s="8" t="s">
        <v>133</v>
      </c>
      <c r="D96" s="4" t="s">
        <v>724</v>
      </c>
      <c r="E96" s="8" t="s">
        <v>723</v>
      </c>
      <c r="F96" s="8" t="s">
        <v>240</v>
      </c>
      <c r="G96" s="8">
        <v>113.12</v>
      </c>
      <c r="H96" s="9" t="s">
        <v>725</v>
      </c>
      <c r="I96" s="9" t="s">
        <v>726</v>
      </c>
      <c r="K96" s="31">
        <v>1</v>
      </c>
      <c r="L96" s="34">
        <f>K96*10</f>
        <v>10</v>
      </c>
      <c r="M96" s="38" t="s">
        <v>23</v>
      </c>
      <c r="N96" s="17" t="s">
        <v>1011</v>
      </c>
    </row>
    <row r="97" spans="1:14" x14ac:dyDescent="0.3">
      <c r="A97" s="8" t="s">
        <v>145</v>
      </c>
      <c r="B97" s="8" t="s">
        <v>257</v>
      </c>
      <c r="C97" s="8" t="s">
        <v>128</v>
      </c>
      <c r="D97" s="4" t="s">
        <v>144</v>
      </c>
      <c r="E97" s="8" t="s">
        <v>407</v>
      </c>
      <c r="F97" s="8" t="s">
        <v>128</v>
      </c>
      <c r="G97" s="3">
        <v>22.99</v>
      </c>
      <c r="H97" s="3" t="s">
        <v>406</v>
      </c>
      <c r="I97" s="3" t="s">
        <v>405</v>
      </c>
      <c r="K97" s="31">
        <v>1</v>
      </c>
      <c r="L97" s="35">
        <f>K97</f>
        <v>1</v>
      </c>
      <c r="M97" s="32" t="s">
        <v>128</v>
      </c>
    </row>
    <row r="98" spans="1:14" x14ac:dyDescent="0.3">
      <c r="A98" s="8" t="s">
        <v>145</v>
      </c>
      <c r="B98" s="8" t="s">
        <v>257</v>
      </c>
      <c r="C98" s="8" t="s">
        <v>128</v>
      </c>
      <c r="D98" s="4" t="s">
        <v>728</v>
      </c>
      <c r="E98" s="8" t="s">
        <v>727</v>
      </c>
      <c r="F98" s="8" t="s">
        <v>133</v>
      </c>
      <c r="G98" s="3">
        <v>22.99</v>
      </c>
      <c r="H98" s="3" t="s">
        <v>729</v>
      </c>
      <c r="I98" s="3" t="s">
        <v>730</v>
      </c>
      <c r="K98" s="31">
        <v>1</v>
      </c>
      <c r="L98" s="33">
        <f>K98*0.0434976092113265</f>
        <v>4.3497609211326498E-2</v>
      </c>
      <c r="M98" s="32" t="s">
        <v>128</v>
      </c>
      <c r="N98" s="5" t="s">
        <v>1062</v>
      </c>
    </row>
    <row r="99" spans="1:14" x14ac:dyDescent="0.3">
      <c r="A99" s="8" t="s">
        <v>149</v>
      </c>
      <c r="B99" s="8" t="s">
        <v>146</v>
      </c>
      <c r="C99" s="8" t="s">
        <v>147</v>
      </c>
      <c r="D99" s="4" t="s">
        <v>410</v>
      </c>
      <c r="E99" s="8" t="s">
        <v>148</v>
      </c>
      <c r="F99" s="8" t="s">
        <v>546</v>
      </c>
      <c r="G99" s="8"/>
      <c r="H99" s="3" t="s">
        <v>409</v>
      </c>
      <c r="I99" s="3" t="s">
        <v>408</v>
      </c>
      <c r="K99" s="31">
        <v>1</v>
      </c>
      <c r="L99" s="35">
        <f>K99</f>
        <v>1</v>
      </c>
      <c r="M99" s="32" t="s">
        <v>147</v>
      </c>
    </row>
    <row r="100" spans="1:14" x14ac:dyDescent="0.3">
      <c r="A100" s="8" t="s">
        <v>152</v>
      </c>
      <c r="B100" s="8" t="s">
        <v>150</v>
      </c>
      <c r="C100" s="8" t="s">
        <v>147</v>
      </c>
      <c r="D100" s="4" t="s">
        <v>413</v>
      </c>
      <c r="E100" s="8" t="s">
        <v>151</v>
      </c>
      <c r="F100" s="8" t="s">
        <v>546</v>
      </c>
      <c r="G100" s="8">
        <v>180.16</v>
      </c>
      <c r="H100" s="7" t="s">
        <v>412</v>
      </c>
      <c r="I100" s="3" t="s">
        <v>411</v>
      </c>
      <c r="K100" s="31">
        <v>1</v>
      </c>
      <c r="L100" s="35">
        <f>K100</f>
        <v>1</v>
      </c>
      <c r="M100" s="32" t="s">
        <v>147</v>
      </c>
    </row>
    <row r="101" spans="1:14" x14ac:dyDescent="0.3">
      <c r="A101" s="8" t="s">
        <v>152</v>
      </c>
      <c r="B101" s="8" t="s">
        <v>150</v>
      </c>
      <c r="C101" s="8" t="s">
        <v>147</v>
      </c>
      <c r="D101" s="4" t="s">
        <v>732</v>
      </c>
      <c r="E101" s="8" t="s">
        <v>731</v>
      </c>
      <c r="F101" s="8" t="s">
        <v>734</v>
      </c>
      <c r="G101" s="8">
        <v>180.16</v>
      </c>
      <c r="H101" s="7" t="s">
        <v>733</v>
      </c>
      <c r="I101" s="7" t="s">
        <v>735</v>
      </c>
      <c r="K101" s="31">
        <v>1</v>
      </c>
      <c r="L101" s="33">
        <f>K101*0.180156</f>
        <v>0.18015600000000001</v>
      </c>
      <c r="M101" s="32" t="s">
        <v>147</v>
      </c>
      <c r="N101" s="11" t="s">
        <v>1026</v>
      </c>
    </row>
    <row r="102" spans="1:14" x14ac:dyDescent="0.3">
      <c r="A102" s="8" t="s">
        <v>154</v>
      </c>
      <c r="B102" s="8" t="s">
        <v>153</v>
      </c>
      <c r="C102" s="8" t="s">
        <v>249</v>
      </c>
      <c r="D102" s="4" t="s">
        <v>737</v>
      </c>
      <c r="E102" s="8" t="s">
        <v>736</v>
      </c>
      <c r="F102" s="8" t="s">
        <v>249</v>
      </c>
      <c r="G102" s="8"/>
      <c r="H102" s="10" t="s">
        <v>555</v>
      </c>
      <c r="I102" s="3" t="s">
        <v>739</v>
      </c>
      <c r="K102" s="31">
        <v>1</v>
      </c>
      <c r="L102" s="35">
        <f>K102</f>
        <v>1</v>
      </c>
      <c r="M102" s="32" t="s">
        <v>249</v>
      </c>
    </row>
    <row r="103" spans="1:14" x14ac:dyDescent="0.3">
      <c r="A103" s="8" t="s">
        <v>156</v>
      </c>
      <c r="B103" s="8" t="s">
        <v>155</v>
      </c>
      <c r="C103" s="8" t="s">
        <v>3</v>
      </c>
      <c r="D103" s="4" t="s">
        <v>741</v>
      </c>
      <c r="E103" s="8" t="s">
        <v>740</v>
      </c>
      <c r="F103" s="8" t="s">
        <v>23</v>
      </c>
      <c r="G103" s="8"/>
      <c r="H103" s="3" t="s">
        <v>742</v>
      </c>
      <c r="I103" s="3" t="s">
        <v>743</v>
      </c>
      <c r="K103" s="31">
        <v>1</v>
      </c>
      <c r="L103" s="33">
        <f>K103*0.001</f>
        <v>1E-3</v>
      </c>
      <c r="M103" s="32" t="s">
        <v>3</v>
      </c>
      <c r="N103" s="11" t="s">
        <v>1037</v>
      </c>
    </row>
    <row r="104" spans="1:14" x14ac:dyDescent="0.3">
      <c r="A104" s="8" t="s">
        <v>158</v>
      </c>
      <c r="B104" s="8" t="s">
        <v>157</v>
      </c>
      <c r="C104" s="8" t="s">
        <v>3</v>
      </c>
      <c r="D104" s="4" t="s">
        <v>417</v>
      </c>
      <c r="E104" s="8" t="s">
        <v>415</v>
      </c>
      <c r="F104" s="8" t="s">
        <v>3</v>
      </c>
      <c r="G104" s="8"/>
      <c r="H104" s="3" t="s">
        <v>416</v>
      </c>
      <c r="I104" s="3" t="s">
        <v>414</v>
      </c>
      <c r="K104" s="31">
        <v>1</v>
      </c>
      <c r="L104" s="35">
        <f>K104</f>
        <v>1</v>
      </c>
      <c r="M104" s="32" t="s">
        <v>3</v>
      </c>
    </row>
    <row r="105" spans="1:14" x14ac:dyDescent="0.3">
      <c r="A105" s="8" t="s">
        <v>278</v>
      </c>
      <c r="B105" s="8" t="s">
        <v>159</v>
      </c>
      <c r="C105" s="8" t="s">
        <v>3</v>
      </c>
      <c r="D105" s="4" t="s">
        <v>933</v>
      </c>
      <c r="E105" s="8" t="s">
        <v>932</v>
      </c>
      <c r="F105" s="8" t="s">
        <v>3</v>
      </c>
      <c r="G105" s="8"/>
      <c r="H105" s="3" t="s">
        <v>934</v>
      </c>
      <c r="I105" s="3" t="s">
        <v>935</v>
      </c>
      <c r="K105" s="31">
        <v>1</v>
      </c>
      <c r="L105" s="35">
        <f>K105</f>
        <v>1</v>
      </c>
      <c r="M105" s="32" t="s">
        <v>3</v>
      </c>
    </row>
    <row r="106" spans="1:14" x14ac:dyDescent="0.3">
      <c r="A106" s="8" t="s">
        <v>162</v>
      </c>
      <c r="B106" s="8" t="s">
        <v>160</v>
      </c>
      <c r="C106" s="8" t="s">
        <v>3</v>
      </c>
      <c r="D106" s="4" t="s">
        <v>161</v>
      </c>
      <c r="E106" s="8" t="s">
        <v>744</v>
      </c>
      <c r="F106" s="8" t="s">
        <v>3</v>
      </c>
      <c r="G106" s="8"/>
      <c r="H106" s="3" t="s">
        <v>419</v>
      </c>
      <c r="I106" s="3" t="s">
        <v>418</v>
      </c>
      <c r="K106" s="31">
        <v>1</v>
      </c>
      <c r="L106" s="35">
        <f>K106</f>
        <v>1</v>
      </c>
      <c r="M106" s="32" t="s">
        <v>3</v>
      </c>
    </row>
    <row r="107" spans="1:14" x14ac:dyDescent="0.3">
      <c r="A107" s="8" t="s">
        <v>167</v>
      </c>
      <c r="B107" s="8" t="s">
        <v>165</v>
      </c>
      <c r="C107" s="8" t="s">
        <v>166</v>
      </c>
      <c r="D107" s="4" t="s">
        <v>423</v>
      </c>
      <c r="E107" s="8" t="s">
        <v>421</v>
      </c>
      <c r="F107" s="8" t="s">
        <v>745</v>
      </c>
      <c r="G107" s="8"/>
      <c r="H107" s="3" t="s">
        <v>422</v>
      </c>
      <c r="I107" s="3" t="s">
        <v>420</v>
      </c>
      <c r="K107" s="31">
        <v>1</v>
      </c>
      <c r="L107" s="36">
        <f>K107*0.001</f>
        <v>1E-3</v>
      </c>
      <c r="M107" s="32" t="s">
        <v>166</v>
      </c>
      <c r="N107" s="11" t="s">
        <v>1037</v>
      </c>
    </row>
    <row r="108" spans="1:14" x14ac:dyDescent="0.3">
      <c r="A108" s="8" t="s">
        <v>170</v>
      </c>
      <c r="B108" s="8" t="s">
        <v>168</v>
      </c>
      <c r="C108" s="8" t="s">
        <v>166</v>
      </c>
      <c r="D108" s="4" t="s">
        <v>169</v>
      </c>
      <c r="E108" s="8" t="s">
        <v>425</v>
      </c>
      <c r="F108" s="8" t="s">
        <v>746</v>
      </c>
      <c r="G108" s="8"/>
      <c r="H108" s="3" t="s">
        <v>426</v>
      </c>
      <c r="I108" s="3" t="s">
        <v>424</v>
      </c>
      <c r="K108" s="31">
        <v>1</v>
      </c>
      <c r="L108" s="35">
        <f>K108</f>
        <v>1</v>
      </c>
      <c r="M108" s="32" t="s">
        <v>166</v>
      </c>
    </row>
    <row r="109" spans="1:14" x14ac:dyDescent="0.3">
      <c r="A109" s="8" t="s">
        <v>170</v>
      </c>
      <c r="B109" s="8" t="s">
        <v>168</v>
      </c>
      <c r="C109" s="8" t="s">
        <v>166</v>
      </c>
      <c r="D109" s="4" t="s">
        <v>748</v>
      </c>
      <c r="E109" s="8" t="s">
        <v>747</v>
      </c>
      <c r="F109" s="8" t="s">
        <v>749</v>
      </c>
      <c r="G109" s="8"/>
      <c r="H109" s="3" t="s">
        <v>750</v>
      </c>
      <c r="K109" s="31">
        <v>1</v>
      </c>
      <c r="L109" s="35">
        <f>K109</f>
        <v>1</v>
      </c>
      <c r="M109" s="32" t="s">
        <v>166</v>
      </c>
    </row>
    <row r="110" spans="1:14" x14ac:dyDescent="0.3">
      <c r="A110" s="8" t="s">
        <v>173</v>
      </c>
      <c r="B110" s="8" t="s">
        <v>171</v>
      </c>
      <c r="C110" s="8" t="s">
        <v>172</v>
      </c>
      <c r="D110" s="4" t="s">
        <v>93</v>
      </c>
      <c r="E110" s="8" t="s">
        <v>428</v>
      </c>
      <c r="F110" s="8" t="s">
        <v>175</v>
      </c>
      <c r="G110" s="8">
        <v>272.38</v>
      </c>
      <c r="H110" s="3" t="s">
        <v>427</v>
      </c>
      <c r="I110" s="3" t="s">
        <v>429</v>
      </c>
      <c r="K110" s="31">
        <v>1</v>
      </c>
      <c r="L110" s="35">
        <f>K110</f>
        <v>1</v>
      </c>
      <c r="M110" s="32" t="s">
        <v>172</v>
      </c>
    </row>
    <row r="111" spans="1:14" x14ac:dyDescent="0.3">
      <c r="A111" s="8" t="s">
        <v>173</v>
      </c>
      <c r="B111" s="8" t="s">
        <v>171</v>
      </c>
      <c r="C111" s="8" t="s">
        <v>172</v>
      </c>
      <c r="D111" s="4" t="s">
        <v>752</v>
      </c>
      <c r="E111" s="8" t="s">
        <v>751</v>
      </c>
      <c r="F111" s="8" t="s">
        <v>175</v>
      </c>
      <c r="G111" s="8">
        <v>272.38</v>
      </c>
      <c r="H111" s="3" t="s">
        <v>753</v>
      </c>
      <c r="I111" s="3" t="s">
        <v>754</v>
      </c>
      <c r="K111" s="31">
        <v>1</v>
      </c>
      <c r="L111" s="35">
        <f>K111</f>
        <v>1</v>
      </c>
      <c r="M111" s="32" t="s">
        <v>172</v>
      </c>
    </row>
    <row r="112" spans="1:14" x14ac:dyDescent="0.3">
      <c r="A112" s="8" t="s">
        <v>173</v>
      </c>
      <c r="B112" s="8" t="s">
        <v>171</v>
      </c>
      <c r="C112" s="8" t="s">
        <v>172</v>
      </c>
      <c r="D112" s="4" t="s">
        <v>757</v>
      </c>
      <c r="E112" s="8" t="s">
        <v>755</v>
      </c>
      <c r="F112" s="8" t="s">
        <v>190</v>
      </c>
      <c r="G112" s="8">
        <v>272.38</v>
      </c>
      <c r="H112" s="3" t="s">
        <v>756</v>
      </c>
      <c r="I112" s="3" t="s">
        <v>754</v>
      </c>
      <c r="K112" s="31">
        <v>1</v>
      </c>
      <c r="L112" s="33">
        <f>K112*0.27238</f>
        <v>0.27238000000000001</v>
      </c>
      <c r="M112" s="32" t="s">
        <v>172</v>
      </c>
      <c r="N112" s="11" t="s">
        <v>1044</v>
      </c>
    </row>
    <row r="113" spans="1:14" x14ac:dyDescent="0.3">
      <c r="A113" s="8" t="s">
        <v>174</v>
      </c>
      <c r="B113" s="8" t="s">
        <v>258</v>
      </c>
      <c r="C113" s="8" t="s">
        <v>89</v>
      </c>
      <c r="D113" s="4" t="s">
        <v>432</v>
      </c>
      <c r="E113" s="8" t="s">
        <v>430</v>
      </c>
      <c r="F113" s="8" t="s">
        <v>38</v>
      </c>
      <c r="G113" s="8">
        <v>140000</v>
      </c>
      <c r="H113" s="7" t="s">
        <v>431</v>
      </c>
      <c r="I113" s="3" t="s">
        <v>758</v>
      </c>
      <c r="K113" s="31">
        <v>1</v>
      </c>
      <c r="L113" s="35">
        <f>K113</f>
        <v>1</v>
      </c>
      <c r="M113" s="32" t="s">
        <v>89</v>
      </c>
    </row>
    <row r="114" spans="1:14" x14ac:dyDescent="0.3">
      <c r="A114" s="8" t="s">
        <v>174</v>
      </c>
      <c r="B114" s="8" t="s">
        <v>258</v>
      </c>
      <c r="C114" s="8" t="s">
        <v>89</v>
      </c>
      <c r="D114" s="4" t="s">
        <v>761</v>
      </c>
      <c r="E114" s="8" t="s">
        <v>760</v>
      </c>
      <c r="F114" s="8" t="s">
        <v>190</v>
      </c>
      <c r="G114" s="8">
        <v>140000</v>
      </c>
      <c r="H114" s="7" t="s">
        <v>759</v>
      </c>
      <c r="I114" s="3" t="s">
        <v>758</v>
      </c>
      <c r="K114" s="31">
        <v>1</v>
      </c>
      <c r="L114" s="33">
        <f>K114*0.140056022408964</f>
        <v>0.140056022408964</v>
      </c>
      <c r="M114" s="32" t="s">
        <v>89</v>
      </c>
      <c r="N114" s="11" t="s">
        <v>1045</v>
      </c>
    </row>
    <row r="115" spans="1:14" x14ac:dyDescent="0.3">
      <c r="A115" s="8" t="s">
        <v>177</v>
      </c>
      <c r="B115" s="8" t="s">
        <v>259</v>
      </c>
      <c r="C115" s="8" t="s">
        <v>175</v>
      </c>
      <c r="D115" s="4" t="s">
        <v>176</v>
      </c>
      <c r="E115" s="8" t="s">
        <v>436</v>
      </c>
      <c r="F115" s="8" t="s">
        <v>175</v>
      </c>
      <c r="G115" s="8">
        <v>3464</v>
      </c>
      <c r="H115" s="3" t="s">
        <v>438</v>
      </c>
      <c r="I115" s="3" t="s">
        <v>437</v>
      </c>
      <c r="K115" s="31">
        <v>1</v>
      </c>
      <c r="L115" s="35">
        <f>K115</f>
        <v>1</v>
      </c>
      <c r="M115" s="32" t="s">
        <v>175</v>
      </c>
    </row>
    <row r="116" spans="1:14" x14ac:dyDescent="0.3">
      <c r="A116" s="8" t="s">
        <v>177</v>
      </c>
      <c r="B116" s="8" t="s">
        <v>259</v>
      </c>
      <c r="C116" s="8" t="s">
        <v>175</v>
      </c>
      <c r="D116" s="4" t="s">
        <v>764</v>
      </c>
      <c r="E116" s="8" t="s">
        <v>763</v>
      </c>
      <c r="F116" s="8" t="s">
        <v>175</v>
      </c>
      <c r="G116" s="8">
        <v>3464</v>
      </c>
      <c r="H116" s="3" t="s">
        <v>762</v>
      </c>
      <c r="I116" s="3" t="s">
        <v>437</v>
      </c>
      <c r="K116" s="31">
        <v>1</v>
      </c>
      <c r="L116" s="35">
        <f>K116</f>
        <v>1</v>
      </c>
      <c r="M116" s="32" t="s">
        <v>175</v>
      </c>
    </row>
    <row r="117" spans="1:14" x14ac:dyDescent="0.3">
      <c r="A117" s="8" t="s">
        <v>177</v>
      </c>
      <c r="B117" s="8" t="s">
        <v>259</v>
      </c>
      <c r="C117" s="8" t="s">
        <v>175</v>
      </c>
      <c r="D117" s="4" t="s">
        <v>766</v>
      </c>
      <c r="E117" s="8" t="s">
        <v>765</v>
      </c>
      <c r="F117" s="8" t="s">
        <v>190</v>
      </c>
      <c r="G117" s="8">
        <v>3464</v>
      </c>
      <c r="H117" s="3" t="s">
        <v>767</v>
      </c>
      <c r="I117" s="3" t="s">
        <v>768</v>
      </c>
      <c r="K117" s="31">
        <v>1</v>
      </c>
      <c r="L117" s="36">
        <f>K117*3.464</f>
        <v>3.464</v>
      </c>
      <c r="M117" s="32" t="s">
        <v>175</v>
      </c>
      <c r="N117" s="11" t="s">
        <v>1046</v>
      </c>
    </row>
    <row r="118" spans="1:14" ht="28.8" x14ac:dyDescent="0.3">
      <c r="A118" s="8" t="s">
        <v>179</v>
      </c>
      <c r="B118" s="8" t="s">
        <v>260</v>
      </c>
      <c r="C118" s="8" t="s">
        <v>175</v>
      </c>
      <c r="D118" s="4" t="s">
        <v>178</v>
      </c>
      <c r="E118" s="8" t="s">
        <v>434</v>
      </c>
      <c r="F118" s="8" t="s">
        <v>175</v>
      </c>
      <c r="G118" s="8">
        <v>8457</v>
      </c>
      <c r="H118" s="3" t="s">
        <v>435</v>
      </c>
      <c r="I118" s="3" t="s">
        <v>433</v>
      </c>
      <c r="K118" s="31">
        <v>1</v>
      </c>
      <c r="L118" s="35">
        <f>K118</f>
        <v>1</v>
      </c>
      <c r="M118" s="32" t="s">
        <v>175</v>
      </c>
    </row>
    <row r="119" spans="1:14" ht="28.8" x14ac:dyDescent="0.3">
      <c r="A119" s="8" t="s">
        <v>179</v>
      </c>
      <c r="B119" s="8" t="s">
        <v>260</v>
      </c>
      <c r="C119" s="8" t="s">
        <v>175</v>
      </c>
      <c r="D119" s="4" t="s">
        <v>770</v>
      </c>
      <c r="E119" s="8" t="s">
        <v>769</v>
      </c>
      <c r="F119" s="8" t="s">
        <v>190</v>
      </c>
      <c r="G119" s="8">
        <v>8457</v>
      </c>
      <c r="H119" s="3" t="s">
        <v>771</v>
      </c>
      <c r="I119" s="3" t="s">
        <v>772</v>
      </c>
      <c r="K119" s="31">
        <v>1</v>
      </c>
      <c r="L119" s="36">
        <f>K119*8.457</f>
        <v>8.4570000000000007</v>
      </c>
      <c r="M119" s="32" t="s">
        <v>175</v>
      </c>
      <c r="N119" s="11" t="s">
        <v>1047</v>
      </c>
    </row>
    <row r="120" spans="1:14" x14ac:dyDescent="0.3">
      <c r="A120" s="8" t="s">
        <v>181</v>
      </c>
      <c r="B120" s="8" t="s">
        <v>180</v>
      </c>
      <c r="C120" s="8" t="s">
        <v>74</v>
      </c>
      <c r="D120" s="4" t="s">
        <v>775</v>
      </c>
      <c r="E120" s="8" t="s">
        <v>440</v>
      </c>
      <c r="F120" s="8" t="s">
        <v>38</v>
      </c>
      <c r="G120" s="8">
        <v>176.21</v>
      </c>
      <c r="H120" s="10" t="s">
        <v>777</v>
      </c>
      <c r="I120" s="3" t="s">
        <v>439</v>
      </c>
      <c r="J120" s="4" t="s">
        <v>550</v>
      </c>
      <c r="K120" s="31">
        <v>1</v>
      </c>
      <c r="L120" s="35">
        <f>K120</f>
        <v>1</v>
      </c>
      <c r="M120" s="32" t="s">
        <v>74</v>
      </c>
    </row>
    <row r="121" spans="1:14" x14ac:dyDescent="0.3">
      <c r="A121" s="8" t="s">
        <v>181</v>
      </c>
      <c r="B121" s="8" t="s">
        <v>180</v>
      </c>
      <c r="C121" s="8" t="s">
        <v>74</v>
      </c>
      <c r="D121" s="4" t="s">
        <v>779</v>
      </c>
      <c r="E121" s="8" t="s">
        <v>778</v>
      </c>
      <c r="F121" s="8" t="s">
        <v>111</v>
      </c>
      <c r="G121" s="8">
        <v>176.21</v>
      </c>
      <c r="H121" s="10" t="s">
        <v>780</v>
      </c>
      <c r="I121" s="3" t="s">
        <v>439</v>
      </c>
      <c r="K121" s="31">
        <v>1</v>
      </c>
      <c r="L121" s="33">
        <f>K121*0.17622</f>
        <v>0.17621999999999999</v>
      </c>
      <c r="M121" s="32" t="s">
        <v>74</v>
      </c>
      <c r="N121" s="11" t="s">
        <v>1048</v>
      </c>
    </row>
    <row r="122" spans="1:14" x14ac:dyDescent="0.3">
      <c r="A122" s="8" t="s">
        <v>181</v>
      </c>
      <c r="B122" s="8" t="s">
        <v>180</v>
      </c>
      <c r="C122" s="8" t="s">
        <v>74</v>
      </c>
      <c r="D122" s="4" t="s">
        <v>774</v>
      </c>
      <c r="E122" s="8" t="s">
        <v>773</v>
      </c>
      <c r="F122" s="8" t="s">
        <v>38</v>
      </c>
      <c r="G122" s="8">
        <v>176.21</v>
      </c>
      <c r="H122" s="10" t="s">
        <v>776</v>
      </c>
      <c r="I122" s="3" t="s">
        <v>439</v>
      </c>
      <c r="J122" s="4" t="s">
        <v>550</v>
      </c>
      <c r="K122" s="31">
        <v>1</v>
      </c>
      <c r="L122" s="35">
        <f>K122</f>
        <v>1</v>
      </c>
      <c r="M122" s="32" t="s">
        <v>74</v>
      </c>
    </row>
    <row r="123" spans="1:14" x14ac:dyDescent="0.3">
      <c r="A123" s="8" t="s">
        <v>181</v>
      </c>
      <c r="B123" s="8" t="s">
        <v>180</v>
      </c>
      <c r="C123" s="8" t="s">
        <v>74</v>
      </c>
      <c r="D123" s="4" t="s">
        <v>782</v>
      </c>
      <c r="E123" s="8" t="s">
        <v>781</v>
      </c>
      <c r="F123" s="8" t="s">
        <v>111</v>
      </c>
      <c r="G123" s="8">
        <v>176.21</v>
      </c>
      <c r="H123" s="10" t="s">
        <v>783</v>
      </c>
      <c r="I123" s="3" t="s">
        <v>439</v>
      </c>
      <c r="K123" s="31">
        <v>1</v>
      </c>
      <c r="L123" s="33">
        <f>K123*0.17622</f>
        <v>0.17621999999999999</v>
      </c>
      <c r="M123" s="32" t="s">
        <v>74</v>
      </c>
      <c r="N123" s="11" t="s">
        <v>1048</v>
      </c>
    </row>
    <row r="124" spans="1:14" ht="28.8" x14ac:dyDescent="0.3">
      <c r="A124" s="8" t="s">
        <v>183</v>
      </c>
      <c r="B124" s="8" t="s">
        <v>261</v>
      </c>
      <c r="C124" s="8" t="s">
        <v>33</v>
      </c>
      <c r="D124" s="4" t="s">
        <v>182</v>
      </c>
      <c r="E124" s="8" t="s">
        <v>441</v>
      </c>
      <c r="F124" s="8" t="s">
        <v>33</v>
      </c>
      <c r="G124" s="8"/>
      <c r="H124" s="3" t="s">
        <v>442</v>
      </c>
      <c r="K124" s="31">
        <v>1</v>
      </c>
      <c r="L124" s="35">
        <f>K124</f>
        <v>1</v>
      </c>
      <c r="M124" s="32" t="s">
        <v>33</v>
      </c>
    </row>
    <row r="125" spans="1:14" x14ac:dyDescent="0.3">
      <c r="A125" s="8" t="s">
        <v>185</v>
      </c>
      <c r="B125" s="8" t="s">
        <v>184</v>
      </c>
      <c r="C125" s="8" t="s">
        <v>33</v>
      </c>
      <c r="D125" s="4" t="s">
        <v>444</v>
      </c>
      <c r="E125" s="8" t="s">
        <v>443</v>
      </c>
      <c r="F125" s="8" t="s">
        <v>33</v>
      </c>
      <c r="G125" s="8"/>
      <c r="H125" s="10" t="s">
        <v>784</v>
      </c>
      <c r="I125" s="10" t="s">
        <v>785</v>
      </c>
      <c r="K125" s="31">
        <v>1</v>
      </c>
      <c r="L125" s="35">
        <f>K125</f>
        <v>1</v>
      </c>
      <c r="M125" s="32" t="s">
        <v>33</v>
      </c>
      <c r="N125" s="12"/>
    </row>
    <row r="126" spans="1:14" x14ac:dyDescent="0.3">
      <c r="A126" s="8" t="s">
        <v>279</v>
      </c>
      <c r="B126" s="8" t="s">
        <v>186</v>
      </c>
      <c r="C126" s="8" t="s">
        <v>549</v>
      </c>
      <c r="D126" s="4" t="s">
        <v>446</v>
      </c>
      <c r="E126" s="8" t="s">
        <v>187</v>
      </c>
      <c r="F126" s="8" t="s">
        <v>533</v>
      </c>
      <c r="G126" s="8"/>
      <c r="H126" s="13" t="s">
        <v>447</v>
      </c>
      <c r="I126" s="3" t="s">
        <v>445</v>
      </c>
      <c r="J126" s="6" t="s">
        <v>1065</v>
      </c>
      <c r="K126" s="31">
        <v>1</v>
      </c>
      <c r="L126" s="35">
        <f>K126</f>
        <v>1</v>
      </c>
      <c r="M126" s="32" t="s">
        <v>549</v>
      </c>
    </row>
    <row r="127" spans="1:14" x14ac:dyDescent="0.3">
      <c r="A127" s="8" t="s">
        <v>195</v>
      </c>
      <c r="B127" s="8" t="s">
        <v>188</v>
      </c>
      <c r="C127" s="8" t="s">
        <v>189</v>
      </c>
      <c r="D127" s="4" t="s">
        <v>450</v>
      </c>
      <c r="E127" s="8" t="s">
        <v>449</v>
      </c>
      <c r="F127" s="8" t="s">
        <v>547</v>
      </c>
      <c r="G127" s="8"/>
      <c r="H127" s="3" t="s">
        <v>451</v>
      </c>
      <c r="I127" s="3" t="s">
        <v>448</v>
      </c>
      <c r="K127" s="31">
        <v>1</v>
      </c>
      <c r="L127" s="33">
        <f>K127*0.001</f>
        <v>1E-3</v>
      </c>
      <c r="M127" s="32" t="s">
        <v>189</v>
      </c>
      <c r="N127" s="11" t="s">
        <v>1037</v>
      </c>
    </row>
    <row r="128" spans="1:14" x14ac:dyDescent="0.3">
      <c r="A128" s="8" t="s">
        <v>198</v>
      </c>
      <c r="B128" s="8" t="s">
        <v>929</v>
      </c>
      <c r="C128" s="8" t="s">
        <v>190</v>
      </c>
      <c r="D128" s="4" t="s">
        <v>191</v>
      </c>
      <c r="E128" s="8" t="s">
        <v>452</v>
      </c>
      <c r="F128" s="8" t="s">
        <v>190</v>
      </c>
      <c r="G128" s="8">
        <v>25000</v>
      </c>
      <c r="H128" s="3" t="s">
        <v>454</v>
      </c>
      <c r="I128" s="3" t="s">
        <v>453</v>
      </c>
      <c r="K128" s="31">
        <v>1</v>
      </c>
      <c r="L128" s="35">
        <f>K128</f>
        <v>1</v>
      </c>
      <c r="M128" s="32" t="s">
        <v>190</v>
      </c>
    </row>
    <row r="129" spans="1:14" x14ac:dyDescent="0.3">
      <c r="A129" s="8" t="s">
        <v>198</v>
      </c>
      <c r="B129" s="8" t="s">
        <v>929</v>
      </c>
      <c r="C129" s="8" t="s">
        <v>190</v>
      </c>
      <c r="D129" s="4" t="s">
        <v>788</v>
      </c>
      <c r="E129" s="8" t="s">
        <v>787</v>
      </c>
      <c r="F129" s="8" t="s">
        <v>175</v>
      </c>
      <c r="G129" s="8">
        <v>25000</v>
      </c>
      <c r="H129" s="9" t="s">
        <v>786</v>
      </c>
      <c r="I129" s="3" t="s">
        <v>453</v>
      </c>
      <c r="K129" s="31">
        <v>1</v>
      </c>
      <c r="L129" s="34">
        <f>K129*0.04</f>
        <v>0.04</v>
      </c>
      <c r="M129" s="32" t="s">
        <v>190</v>
      </c>
      <c r="N129" s="11" t="s">
        <v>1049</v>
      </c>
    </row>
    <row r="130" spans="1:14" ht="28.8" x14ac:dyDescent="0.3">
      <c r="A130" s="8" t="s">
        <v>200</v>
      </c>
      <c r="B130" s="8" t="s">
        <v>192</v>
      </c>
      <c r="C130" s="8"/>
      <c r="D130" s="4" t="s">
        <v>738</v>
      </c>
      <c r="E130" s="8" t="s">
        <v>789</v>
      </c>
      <c r="F130" s="8"/>
      <c r="G130" s="8"/>
      <c r="H130" s="10" t="s">
        <v>790</v>
      </c>
      <c r="I130" s="9" t="s">
        <v>455</v>
      </c>
      <c r="K130" s="31">
        <v>1</v>
      </c>
      <c r="L130" s="35">
        <f t="shared" ref="L130:L136" si="1">K130</f>
        <v>1</v>
      </c>
      <c r="M130" s="32" t="s">
        <v>1071</v>
      </c>
      <c r="N130" s="9"/>
    </row>
    <row r="131" spans="1:14" ht="28.8" x14ac:dyDescent="0.3">
      <c r="A131" s="8" t="s">
        <v>200</v>
      </c>
      <c r="B131" s="8" t="s">
        <v>192</v>
      </c>
      <c r="C131" s="8"/>
      <c r="D131" s="4" t="s">
        <v>792</v>
      </c>
      <c r="E131" s="8" t="s">
        <v>791</v>
      </c>
      <c r="F131" s="8"/>
      <c r="G131" s="8"/>
      <c r="H131" s="10" t="s">
        <v>793</v>
      </c>
      <c r="I131" s="9" t="s">
        <v>455</v>
      </c>
      <c r="K131" s="31">
        <v>1</v>
      </c>
      <c r="L131" s="35">
        <f t="shared" si="1"/>
        <v>1</v>
      </c>
      <c r="M131" s="32" t="s">
        <v>1071</v>
      </c>
      <c r="N131" s="9"/>
    </row>
    <row r="132" spans="1:14" x14ac:dyDescent="0.3">
      <c r="A132" s="8" t="s">
        <v>202</v>
      </c>
      <c r="B132" s="8" t="s">
        <v>193</v>
      </c>
      <c r="C132" s="8" t="s">
        <v>3</v>
      </c>
      <c r="D132" s="4" t="s">
        <v>194</v>
      </c>
      <c r="E132" s="8" t="s">
        <v>794</v>
      </c>
      <c r="F132" s="8" t="s">
        <v>3</v>
      </c>
      <c r="G132" s="8"/>
      <c r="H132" s="3" t="s">
        <v>456</v>
      </c>
      <c r="I132" s="3" t="s">
        <v>457</v>
      </c>
      <c r="K132" s="31">
        <v>1</v>
      </c>
      <c r="L132" s="35">
        <f t="shared" si="1"/>
        <v>1</v>
      </c>
      <c r="M132" s="32" t="s">
        <v>3</v>
      </c>
    </row>
    <row r="133" spans="1:14" x14ac:dyDescent="0.3">
      <c r="A133" s="8" t="s">
        <v>202</v>
      </c>
      <c r="B133" s="8" t="s">
        <v>193</v>
      </c>
      <c r="C133" s="8" t="s">
        <v>3</v>
      </c>
      <c r="D133" s="4" t="s">
        <v>796</v>
      </c>
      <c r="E133" s="8" t="s">
        <v>795</v>
      </c>
      <c r="F133" s="8" t="s">
        <v>3</v>
      </c>
      <c r="G133" s="8"/>
      <c r="H133" s="3" t="s">
        <v>797</v>
      </c>
      <c r="K133" s="31">
        <v>1</v>
      </c>
      <c r="L133" s="35">
        <f t="shared" si="1"/>
        <v>1</v>
      </c>
      <c r="M133" s="32" t="s">
        <v>3</v>
      </c>
    </row>
    <row r="134" spans="1:14" x14ac:dyDescent="0.3">
      <c r="A134" s="8" t="s">
        <v>207</v>
      </c>
      <c r="B134" s="8" t="s">
        <v>196</v>
      </c>
      <c r="C134" s="8" t="s">
        <v>71</v>
      </c>
      <c r="D134" s="4" t="s">
        <v>197</v>
      </c>
      <c r="E134" s="8" t="s">
        <v>458</v>
      </c>
      <c r="F134" s="8" t="s">
        <v>262</v>
      </c>
      <c r="G134" s="8"/>
      <c r="H134" s="3" t="s">
        <v>459</v>
      </c>
      <c r="I134" s="3" t="s">
        <v>460</v>
      </c>
      <c r="K134" s="31">
        <v>1</v>
      </c>
      <c r="L134" s="35">
        <f t="shared" si="1"/>
        <v>1</v>
      </c>
      <c r="M134" s="32" t="s">
        <v>71</v>
      </c>
    </row>
    <row r="135" spans="1:14" x14ac:dyDescent="0.3">
      <c r="A135" s="8" t="s">
        <v>207</v>
      </c>
      <c r="B135" s="8" t="s">
        <v>196</v>
      </c>
      <c r="C135" s="8" t="s">
        <v>71</v>
      </c>
      <c r="D135" s="4" t="s">
        <v>802</v>
      </c>
      <c r="E135" s="8" t="s">
        <v>801</v>
      </c>
      <c r="F135" s="8" t="s">
        <v>262</v>
      </c>
      <c r="G135" s="8"/>
      <c r="H135" s="14" t="s">
        <v>803</v>
      </c>
      <c r="I135" s="3" t="s">
        <v>460</v>
      </c>
      <c r="K135" s="31">
        <v>1</v>
      </c>
      <c r="L135" s="35">
        <f t="shared" si="1"/>
        <v>1</v>
      </c>
      <c r="M135" s="32" t="s">
        <v>71</v>
      </c>
    </row>
    <row r="136" spans="1:14" x14ac:dyDescent="0.3">
      <c r="A136" s="8" t="s">
        <v>207</v>
      </c>
      <c r="B136" s="8" t="s">
        <v>196</v>
      </c>
      <c r="C136" s="8" t="s">
        <v>71</v>
      </c>
      <c r="D136" s="4" t="s">
        <v>809</v>
      </c>
      <c r="E136" s="8" t="s">
        <v>810</v>
      </c>
      <c r="F136" s="8" t="s">
        <v>262</v>
      </c>
      <c r="G136" s="8"/>
      <c r="H136" s="14" t="s">
        <v>808</v>
      </c>
      <c r="I136" s="3" t="s">
        <v>807</v>
      </c>
      <c r="K136" s="31">
        <v>1</v>
      </c>
      <c r="L136" s="35">
        <f t="shared" si="1"/>
        <v>1</v>
      </c>
      <c r="M136" s="32" t="s">
        <v>71</v>
      </c>
    </row>
    <row r="137" spans="1:14" x14ac:dyDescent="0.3">
      <c r="A137" s="18" t="s">
        <v>207</v>
      </c>
      <c r="B137" s="18" t="s">
        <v>196</v>
      </c>
      <c r="C137" s="18" t="s">
        <v>71</v>
      </c>
      <c r="D137" s="19" t="s">
        <v>799</v>
      </c>
      <c r="E137" s="18" t="s">
        <v>800</v>
      </c>
      <c r="F137" s="18"/>
      <c r="G137" s="18"/>
      <c r="H137" s="21" t="s">
        <v>798</v>
      </c>
      <c r="I137" s="20" t="s">
        <v>460</v>
      </c>
      <c r="J137" s="22" t="s">
        <v>1024</v>
      </c>
      <c r="K137" s="41">
        <v>1</v>
      </c>
      <c r="L137" s="45"/>
      <c r="M137" s="42" t="s">
        <v>71</v>
      </c>
      <c r="N137" s="20"/>
    </row>
    <row r="138" spans="1:14" x14ac:dyDescent="0.3">
      <c r="A138" s="18" t="s">
        <v>207</v>
      </c>
      <c r="B138" s="18" t="s">
        <v>196</v>
      </c>
      <c r="C138" s="18" t="s">
        <v>71</v>
      </c>
      <c r="D138" s="19" t="s">
        <v>805</v>
      </c>
      <c r="E138" s="18" t="s">
        <v>804</v>
      </c>
      <c r="F138" s="18"/>
      <c r="G138" s="18"/>
      <c r="H138" s="21" t="s">
        <v>806</v>
      </c>
      <c r="I138" s="20" t="s">
        <v>807</v>
      </c>
      <c r="J138" s="22" t="s">
        <v>1024</v>
      </c>
      <c r="K138" s="41">
        <v>1</v>
      </c>
      <c r="L138" s="45"/>
      <c r="M138" s="42" t="s">
        <v>71</v>
      </c>
      <c r="N138" s="20"/>
    </row>
    <row r="139" spans="1:14" x14ac:dyDescent="0.3">
      <c r="A139" s="8" t="s">
        <v>210</v>
      </c>
      <c r="B139" s="8" t="s">
        <v>263</v>
      </c>
      <c r="C139" s="8" t="s">
        <v>3</v>
      </c>
      <c r="D139" s="4" t="s">
        <v>199</v>
      </c>
      <c r="E139" s="8" t="s">
        <v>462</v>
      </c>
      <c r="F139" s="8" t="s">
        <v>3</v>
      </c>
      <c r="G139" s="8">
        <v>512000</v>
      </c>
      <c r="H139" s="3" t="s">
        <v>461</v>
      </c>
      <c r="I139" s="3" t="s">
        <v>811</v>
      </c>
      <c r="K139" s="31">
        <v>1</v>
      </c>
      <c r="L139" s="35">
        <f>K139</f>
        <v>1</v>
      </c>
      <c r="M139" s="32" t="s">
        <v>3</v>
      </c>
    </row>
    <row r="140" spans="1:14" x14ac:dyDescent="0.3">
      <c r="A140" s="8" t="s">
        <v>210</v>
      </c>
      <c r="B140" s="8" t="s">
        <v>263</v>
      </c>
      <c r="C140" s="8" t="s">
        <v>3</v>
      </c>
      <c r="D140" s="4" t="s">
        <v>814</v>
      </c>
      <c r="E140" s="8" t="s">
        <v>813</v>
      </c>
      <c r="F140" s="8" t="s">
        <v>262</v>
      </c>
      <c r="G140" s="8">
        <v>512000</v>
      </c>
      <c r="H140" s="9" t="s">
        <v>812</v>
      </c>
      <c r="I140" s="3" t="s">
        <v>811</v>
      </c>
      <c r="K140" s="31">
        <v>1</v>
      </c>
      <c r="L140" s="36">
        <f>K140*0.515</f>
        <v>0.51500000000000001</v>
      </c>
      <c r="M140" s="32" t="s">
        <v>3</v>
      </c>
      <c r="N140" s="11" t="s">
        <v>1075</v>
      </c>
    </row>
    <row r="141" spans="1:14" x14ac:dyDescent="0.3">
      <c r="A141" s="8" t="s">
        <v>211</v>
      </c>
      <c r="B141" s="8" t="s">
        <v>201</v>
      </c>
      <c r="C141" s="8" t="s">
        <v>3</v>
      </c>
      <c r="D141" s="4" t="s">
        <v>465</v>
      </c>
      <c r="E141" s="8" t="s">
        <v>464</v>
      </c>
      <c r="F141" s="8" t="s">
        <v>240</v>
      </c>
      <c r="G141" s="8">
        <v>60.06</v>
      </c>
      <c r="H141" s="3" t="s">
        <v>463</v>
      </c>
      <c r="I141" s="3" t="s">
        <v>466</v>
      </c>
      <c r="J141" s="5"/>
      <c r="K141" s="31">
        <v>1</v>
      </c>
      <c r="L141" s="33">
        <f>K141*0.01</f>
        <v>0.01</v>
      </c>
      <c r="M141" s="32" t="s">
        <v>3</v>
      </c>
      <c r="N141" s="5" t="s">
        <v>1035</v>
      </c>
    </row>
    <row r="142" spans="1:14" x14ac:dyDescent="0.3">
      <c r="A142" s="8" t="s">
        <v>211</v>
      </c>
      <c r="B142" s="8" t="s">
        <v>201</v>
      </c>
      <c r="C142" s="8" t="s">
        <v>3</v>
      </c>
      <c r="D142" s="4" t="s">
        <v>825</v>
      </c>
      <c r="E142" s="8" t="s">
        <v>824</v>
      </c>
      <c r="F142" s="8" t="s">
        <v>203</v>
      </c>
      <c r="G142" s="8">
        <v>60.06</v>
      </c>
      <c r="H142" s="9" t="s">
        <v>823</v>
      </c>
      <c r="I142" s="10" t="s">
        <v>822</v>
      </c>
      <c r="K142" s="31">
        <v>1</v>
      </c>
      <c r="L142" s="33">
        <f>K142*0.06006</f>
        <v>6.0060000000000002E-2</v>
      </c>
      <c r="M142" s="32" t="s">
        <v>3</v>
      </c>
      <c r="N142" s="5" t="s">
        <v>1050</v>
      </c>
    </row>
    <row r="143" spans="1:14" x14ac:dyDescent="0.3">
      <c r="A143" s="8" t="s">
        <v>211</v>
      </c>
      <c r="B143" s="8" t="s">
        <v>201</v>
      </c>
      <c r="C143" s="8" t="s">
        <v>3</v>
      </c>
      <c r="D143" s="4" t="s">
        <v>817</v>
      </c>
      <c r="E143" s="8" t="s">
        <v>816</v>
      </c>
      <c r="F143" s="8" t="s">
        <v>240</v>
      </c>
      <c r="G143" s="8">
        <v>60.06</v>
      </c>
      <c r="H143" s="3" t="s">
        <v>815</v>
      </c>
      <c r="I143" s="3" t="s">
        <v>466</v>
      </c>
      <c r="J143" s="5"/>
      <c r="K143" s="31">
        <v>1</v>
      </c>
      <c r="L143" s="33">
        <f>K143*0.01</f>
        <v>0.01</v>
      </c>
      <c r="M143" s="32" t="s">
        <v>3</v>
      </c>
      <c r="N143" s="5" t="s">
        <v>1035</v>
      </c>
    </row>
    <row r="144" spans="1:14" ht="28.8" x14ac:dyDescent="0.3">
      <c r="A144" s="8" t="s">
        <v>211</v>
      </c>
      <c r="B144" s="8" t="s">
        <v>201</v>
      </c>
      <c r="C144" s="8" t="s">
        <v>3</v>
      </c>
      <c r="D144" s="4" t="s">
        <v>819</v>
      </c>
      <c r="E144" s="8" t="s">
        <v>818</v>
      </c>
      <c r="F144" s="8" t="s">
        <v>203</v>
      </c>
      <c r="G144" s="8">
        <v>60.06</v>
      </c>
      <c r="H144" s="9" t="s">
        <v>820</v>
      </c>
      <c r="I144" s="12" t="s">
        <v>821</v>
      </c>
      <c r="K144" s="31">
        <v>1</v>
      </c>
      <c r="L144" s="33">
        <f>K144*0.06006</f>
        <v>6.0060000000000002E-2</v>
      </c>
      <c r="M144" s="32" t="s">
        <v>3</v>
      </c>
      <c r="N144" s="5" t="s">
        <v>1050</v>
      </c>
    </row>
    <row r="145" spans="1:14" x14ac:dyDescent="0.3">
      <c r="A145" s="8" t="s">
        <v>280</v>
      </c>
      <c r="B145" s="8" t="s">
        <v>204</v>
      </c>
      <c r="C145" s="8" t="s">
        <v>205</v>
      </c>
      <c r="D145" s="4" t="s">
        <v>830</v>
      </c>
      <c r="E145" s="8" t="s">
        <v>831</v>
      </c>
      <c r="F145" s="8" t="s">
        <v>205</v>
      </c>
      <c r="G145" s="8"/>
      <c r="H145" s="10" t="s">
        <v>832</v>
      </c>
      <c r="I145" s="3" t="s">
        <v>469</v>
      </c>
      <c r="K145" s="31">
        <v>1</v>
      </c>
      <c r="L145" s="35">
        <f>K145</f>
        <v>1</v>
      </c>
      <c r="M145" s="32" t="s">
        <v>205</v>
      </c>
    </row>
    <row r="146" spans="1:14" x14ac:dyDescent="0.3">
      <c r="A146" s="8" t="s">
        <v>280</v>
      </c>
      <c r="B146" s="8" t="s">
        <v>204</v>
      </c>
      <c r="C146" s="8" t="s">
        <v>205</v>
      </c>
      <c r="D146" s="4" t="s">
        <v>206</v>
      </c>
      <c r="E146" s="8" t="s">
        <v>470</v>
      </c>
      <c r="F146" s="8" t="s">
        <v>205</v>
      </c>
      <c r="G146" s="8"/>
      <c r="H146" s="10" t="s">
        <v>829</v>
      </c>
      <c r="I146" s="3" t="s">
        <v>469</v>
      </c>
      <c r="K146" s="31">
        <v>1</v>
      </c>
      <c r="L146" s="35">
        <f>K146</f>
        <v>1</v>
      </c>
      <c r="M146" s="32" t="s">
        <v>205</v>
      </c>
    </row>
    <row r="147" spans="1:14" x14ac:dyDescent="0.3">
      <c r="A147" s="8" t="s">
        <v>280</v>
      </c>
      <c r="B147" s="8" t="s">
        <v>204</v>
      </c>
      <c r="C147" s="8" t="s">
        <v>205</v>
      </c>
      <c r="D147" s="4" t="s">
        <v>827</v>
      </c>
      <c r="E147" s="8" t="s">
        <v>826</v>
      </c>
      <c r="F147" s="8" t="s">
        <v>205</v>
      </c>
      <c r="G147" s="8"/>
      <c r="H147" s="10" t="s">
        <v>828</v>
      </c>
      <c r="I147" s="3" t="s">
        <v>469</v>
      </c>
      <c r="K147" s="31">
        <v>1</v>
      </c>
      <c r="L147" s="35">
        <f>K147</f>
        <v>1</v>
      </c>
      <c r="M147" s="32" t="s">
        <v>205</v>
      </c>
    </row>
    <row r="148" spans="1:14" x14ac:dyDescent="0.3">
      <c r="A148" s="8" t="s">
        <v>213</v>
      </c>
      <c r="B148" s="8" t="s">
        <v>208</v>
      </c>
      <c r="C148" s="8" t="s">
        <v>23</v>
      </c>
      <c r="D148" s="4" t="s">
        <v>847</v>
      </c>
      <c r="E148" s="8" t="s">
        <v>846</v>
      </c>
      <c r="F148" s="8" t="s">
        <v>240</v>
      </c>
      <c r="G148" s="8">
        <v>584.66</v>
      </c>
      <c r="H148" s="10" t="s">
        <v>845</v>
      </c>
      <c r="I148" s="3" t="s">
        <v>848</v>
      </c>
      <c r="K148" s="31">
        <v>1</v>
      </c>
      <c r="L148" s="33">
        <f>K148*10</f>
        <v>10</v>
      </c>
      <c r="M148" s="32" t="s">
        <v>23</v>
      </c>
      <c r="N148" s="5" t="s">
        <v>1011</v>
      </c>
    </row>
    <row r="149" spans="1:14" x14ac:dyDescent="0.3">
      <c r="A149" s="8" t="s">
        <v>213</v>
      </c>
      <c r="B149" s="8" t="s">
        <v>208</v>
      </c>
      <c r="C149" s="8" t="s">
        <v>23</v>
      </c>
      <c r="D149" s="4" t="s">
        <v>851</v>
      </c>
      <c r="E149" s="8" t="s">
        <v>850</v>
      </c>
      <c r="F149" s="8" t="s">
        <v>262</v>
      </c>
      <c r="G149" s="8">
        <v>584.66</v>
      </c>
      <c r="H149" s="10" t="s">
        <v>849</v>
      </c>
      <c r="I149" s="9" t="s">
        <v>848</v>
      </c>
      <c r="K149" s="31">
        <v>1</v>
      </c>
      <c r="L149" s="33">
        <f>K149*0.58466</f>
        <v>0.58465999999999996</v>
      </c>
      <c r="M149" s="32" t="s">
        <v>23</v>
      </c>
      <c r="N149" s="11" t="s">
        <v>1051</v>
      </c>
    </row>
    <row r="150" spans="1:14" x14ac:dyDescent="0.3">
      <c r="A150" s="8" t="s">
        <v>213</v>
      </c>
      <c r="B150" s="8" t="s">
        <v>208</v>
      </c>
      <c r="C150" s="8" t="s">
        <v>23</v>
      </c>
      <c r="D150" s="4" t="s">
        <v>209</v>
      </c>
      <c r="E150" s="8" t="s">
        <v>472</v>
      </c>
      <c r="F150" s="8" t="s">
        <v>240</v>
      </c>
      <c r="G150" s="8">
        <v>584.66</v>
      </c>
      <c r="H150" s="10" t="s">
        <v>836</v>
      </c>
      <c r="I150" s="3" t="s">
        <v>471</v>
      </c>
      <c r="K150" s="31">
        <v>1</v>
      </c>
      <c r="L150" s="33">
        <f>K150*10</f>
        <v>10</v>
      </c>
      <c r="M150" s="32" t="s">
        <v>23</v>
      </c>
      <c r="N150" s="5" t="s">
        <v>1011</v>
      </c>
    </row>
    <row r="151" spans="1:14" x14ac:dyDescent="0.3">
      <c r="A151" s="8" t="s">
        <v>213</v>
      </c>
      <c r="B151" s="8" t="s">
        <v>208</v>
      </c>
      <c r="C151" s="8" t="s">
        <v>23</v>
      </c>
      <c r="D151" s="4" t="s">
        <v>839</v>
      </c>
      <c r="E151" s="8" t="s">
        <v>838</v>
      </c>
      <c r="F151" s="8" t="s">
        <v>262</v>
      </c>
      <c r="G151" s="8">
        <v>584.66</v>
      </c>
      <c r="H151" s="10" t="s">
        <v>837</v>
      </c>
      <c r="I151" s="9" t="s">
        <v>840</v>
      </c>
      <c r="K151" s="31">
        <v>1</v>
      </c>
      <c r="L151" s="33">
        <f>K151*0.58466</f>
        <v>0.58465999999999996</v>
      </c>
      <c r="M151" s="32" t="s">
        <v>23</v>
      </c>
      <c r="N151" s="11" t="s">
        <v>1051</v>
      </c>
    </row>
    <row r="152" spans="1:14" x14ac:dyDescent="0.3">
      <c r="A152" s="8" t="s">
        <v>213</v>
      </c>
      <c r="B152" s="8" t="s">
        <v>208</v>
      </c>
      <c r="C152" s="8" t="s">
        <v>23</v>
      </c>
      <c r="D152" s="4" t="s">
        <v>834</v>
      </c>
      <c r="E152" s="8" t="s">
        <v>833</v>
      </c>
      <c r="F152" s="8" t="s">
        <v>240</v>
      </c>
      <c r="G152" s="8">
        <v>584.66</v>
      </c>
      <c r="H152" s="10" t="s">
        <v>835</v>
      </c>
      <c r="I152" s="3" t="s">
        <v>471</v>
      </c>
      <c r="K152" s="31">
        <v>1</v>
      </c>
      <c r="L152" s="33">
        <f>K152*10</f>
        <v>10</v>
      </c>
      <c r="M152" s="32" t="s">
        <v>23</v>
      </c>
      <c r="N152" s="5" t="s">
        <v>1011</v>
      </c>
    </row>
    <row r="153" spans="1:14" x14ac:dyDescent="0.3">
      <c r="A153" s="8" t="s">
        <v>213</v>
      </c>
      <c r="B153" s="8" t="s">
        <v>208</v>
      </c>
      <c r="C153" s="8" t="s">
        <v>23</v>
      </c>
      <c r="D153" s="4" t="s">
        <v>844</v>
      </c>
      <c r="E153" s="8" t="s">
        <v>843</v>
      </c>
      <c r="F153" s="8" t="s">
        <v>262</v>
      </c>
      <c r="G153" s="8">
        <v>584.66</v>
      </c>
      <c r="H153" s="10" t="s">
        <v>842</v>
      </c>
      <c r="I153" s="3" t="s">
        <v>841</v>
      </c>
      <c r="K153" s="31">
        <v>1</v>
      </c>
      <c r="L153" s="33">
        <f>K153*0.58466</f>
        <v>0.58465999999999996</v>
      </c>
      <c r="M153" s="32" t="s">
        <v>23</v>
      </c>
      <c r="N153" s="11" t="s">
        <v>1051</v>
      </c>
    </row>
    <row r="154" spans="1:14" x14ac:dyDescent="0.3">
      <c r="A154" s="8" t="s">
        <v>215</v>
      </c>
      <c r="B154" s="8" t="s">
        <v>265</v>
      </c>
      <c r="C154" s="8" t="s">
        <v>33</v>
      </c>
      <c r="D154" s="4" t="s">
        <v>474</v>
      </c>
      <c r="E154" s="8" t="s">
        <v>475</v>
      </c>
      <c r="F154" s="8" t="s">
        <v>33</v>
      </c>
      <c r="G154" s="8"/>
      <c r="H154" s="3" t="s">
        <v>473</v>
      </c>
      <c r="I154" s="3" t="s">
        <v>476</v>
      </c>
      <c r="K154" s="31">
        <v>1</v>
      </c>
      <c r="L154" s="35">
        <f t="shared" ref="L154:L159" si="2">K154</f>
        <v>1</v>
      </c>
      <c r="M154" s="32" t="s">
        <v>33</v>
      </c>
      <c r="N154" s="9"/>
    </row>
    <row r="155" spans="1:14" x14ac:dyDescent="0.3">
      <c r="A155" s="18" t="s">
        <v>216</v>
      </c>
      <c r="B155" s="18" t="s">
        <v>266</v>
      </c>
      <c r="C155" s="18" t="s">
        <v>212</v>
      </c>
      <c r="D155" s="19"/>
      <c r="E155" s="18"/>
      <c r="F155" s="18"/>
      <c r="G155" s="18"/>
      <c r="H155" s="20"/>
      <c r="I155" s="20" t="s">
        <v>852</v>
      </c>
      <c r="J155" s="22" t="s">
        <v>1016</v>
      </c>
      <c r="K155" s="41">
        <v>1</v>
      </c>
      <c r="L155" s="43">
        <f t="shared" si="2"/>
        <v>1</v>
      </c>
      <c r="M155" s="42" t="s">
        <v>212</v>
      </c>
      <c r="N155" s="20"/>
    </row>
    <row r="156" spans="1:14" x14ac:dyDescent="0.3">
      <c r="A156" s="8" t="s">
        <v>217</v>
      </c>
      <c r="B156" s="8" t="s">
        <v>552</v>
      </c>
      <c r="C156" s="8" t="s">
        <v>205</v>
      </c>
      <c r="D156" s="4" t="s">
        <v>478</v>
      </c>
      <c r="E156" s="8" t="s">
        <v>479</v>
      </c>
      <c r="F156" s="8" t="s">
        <v>205</v>
      </c>
      <c r="G156" s="8"/>
      <c r="H156" s="10" t="s">
        <v>854</v>
      </c>
      <c r="I156" s="3" t="s">
        <v>477</v>
      </c>
      <c r="K156" s="31">
        <v>1</v>
      </c>
      <c r="L156" s="35">
        <f t="shared" si="2"/>
        <v>1</v>
      </c>
      <c r="M156" s="32" t="s">
        <v>205</v>
      </c>
    </row>
    <row r="157" spans="1:14" x14ac:dyDescent="0.3">
      <c r="A157" s="8" t="s">
        <v>217</v>
      </c>
      <c r="B157" s="8" t="s">
        <v>552</v>
      </c>
      <c r="C157" s="8" t="s">
        <v>205</v>
      </c>
      <c r="D157" s="4" t="s">
        <v>856</v>
      </c>
      <c r="E157" s="8" t="s">
        <v>855</v>
      </c>
      <c r="F157" s="8" t="s">
        <v>205</v>
      </c>
      <c r="G157" s="8"/>
      <c r="H157" s="10" t="s">
        <v>853</v>
      </c>
      <c r="I157" s="3" t="s">
        <v>477</v>
      </c>
      <c r="K157" s="31">
        <v>1</v>
      </c>
      <c r="L157" s="35">
        <f t="shared" si="2"/>
        <v>1</v>
      </c>
      <c r="M157" s="32" t="s">
        <v>205</v>
      </c>
    </row>
    <row r="158" spans="1:14" x14ac:dyDescent="0.3">
      <c r="A158" s="8" t="s">
        <v>219</v>
      </c>
      <c r="B158" s="8" t="s">
        <v>281</v>
      </c>
      <c r="C158" s="8"/>
      <c r="D158" s="4" t="s">
        <v>483</v>
      </c>
      <c r="E158" s="8" t="s">
        <v>480</v>
      </c>
      <c r="F158" s="8" t="s">
        <v>481</v>
      </c>
      <c r="G158" s="8"/>
      <c r="H158" s="9" t="s">
        <v>482</v>
      </c>
      <c r="I158" s="3" t="s">
        <v>484</v>
      </c>
      <c r="K158" s="31">
        <v>1</v>
      </c>
      <c r="L158" s="35">
        <f t="shared" si="2"/>
        <v>1</v>
      </c>
      <c r="M158" s="32" t="s">
        <v>1071</v>
      </c>
    </row>
    <row r="159" spans="1:14" x14ac:dyDescent="0.3">
      <c r="A159" s="8" t="s">
        <v>220</v>
      </c>
      <c r="B159" s="8" t="s">
        <v>267</v>
      </c>
      <c r="C159" s="8" t="s">
        <v>214</v>
      </c>
      <c r="D159" s="4" t="s">
        <v>486</v>
      </c>
      <c r="E159" s="8" t="s">
        <v>487</v>
      </c>
      <c r="F159" s="8" t="s">
        <v>214</v>
      </c>
      <c r="G159" s="8">
        <v>650.98</v>
      </c>
      <c r="H159" s="3" t="s">
        <v>485</v>
      </c>
      <c r="I159" s="3" t="s">
        <v>488</v>
      </c>
      <c r="K159" s="31">
        <v>1</v>
      </c>
      <c r="L159" s="35">
        <f t="shared" si="2"/>
        <v>1</v>
      </c>
      <c r="M159" s="32" t="s">
        <v>214</v>
      </c>
    </row>
    <row r="160" spans="1:14" ht="13.8" customHeight="1" x14ac:dyDescent="0.3">
      <c r="A160" s="8" t="s">
        <v>220</v>
      </c>
      <c r="B160" s="8" t="s">
        <v>267</v>
      </c>
      <c r="C160" s="8" t="s">
        <v>214</v>
      </c>
      <c r="D160" s="4" t="s">
        <v>860</v>
      </c>
      <c r="E160" s="8" t="s">
        <v>859</v>
      </c>
      <c r="F160" s="8" t="s">
        <v>190</v>
      </c>
      <c r="G160" s="8">
        <v>650.98</v>
      </c>
      <c r="H160" s="3" t="s">
        <v>858</v>
      </c>
      <c r="I160" s="3" t="s">
        <v>857</v>
      </c>
      <c r="K160" s="31">
        <v>1</v>
      </c>
      <c r="L160" s="33">
        <f>K160*0.65097</f>
        <v>0.65097000000000005</v>
      </c>
      <c r="M160" s="32" t="s">
        <v>214</v>
      </c>
      <c r="N160" s="11" t="s">
        <v>1052</v>
      </c>
    </row>
    <row r="161" spans="1:14" x14ac:dyDescent="0.3">
      <c r="A161" s="8" t="s">
        <v>223</v>
      </c>
      <c r="B161" s="8" t="s">
        <v>268</v>
      </c>
      <c r="C161" s="8" t="s">
        <v>214</v>
      </c>
      <c r="D161" s="4" t="s">
        <v>491</v>
      </c>
      <c r="E161" s="8" t="s">
        <v>489</v>
      </c>
      <c r="F161" s="8" t="s">
        <v>243</v>
      </c>
      <c r="G161" s="8">
        <v>776.87</v>
      </c>
      <c r="H161" s="3" t="s">
        <v>490</v>
      </c>
      <c r="I161" s="3" t="s">
        <v>492</v>
      </c>
      <c r="K161" s="31">
        <v>1</v>
      </c>
      <c r="L161" s="33">
        <f>K161*10</f>
        <v>10</v>
      </c>
      <c r="M161" s="32" t="s">
        <v>214</v>
      </c>
      <c r="N161" s="11" t="s">
        <v>1011</v>
      </c>
    </row>
    <row r="162" spans="1:14" x14ac:dyDescent="0.3">
      <c r="A162" s="8" t="s">
        <v>223</v>
      </c>
      <c r="B162" s="8" t="s">
        <v>268</v>
      </c>
      <c r="C162" s="8" t="s">
        <v>214</v>
      </c>
      <c r="D162" s="4" t="s">
        <v>864</v>
      </c>
      <c r="E162" s="8" t="s">
        <v>863</v>
      </c>
      <c r="F162" s="8" t="s">
        <v>190</v>
      </c>
      <c r="G162" s="8">
        <v>776.87</v>
      </c>
      <c r="H162" s="3" t="s">
        <v>862</v>
      </c>
      <c r="I162" s="3" t="s">
        <v>861</v>
      </c>
      <c r="K162" s="31">
        <v>1</v>
      </c>
      <c r="L162" s="33">
        <f>K162*0.77687</f>
        <v>0.77686999999999995</v>
      </c>
      <c r="M162" s="32" t="s">
        <v>214</v>
      </c>
      <c r="N162" s="11" t="s">
        <v>1053</v>
      </c>
    </row>
    <row r="163" spans="1:14" x14ac:dyDescent="0.3">
      <c r="A163" s="18" t="s">
        <v>225</v>
      </c>
      <c r="B163" s="18" t="s">
        <v>269</v>
      </c>
      <c r="C163" s="18" t="s">
        <v>108</v>
      </c>
      <c r="D163" s="19" t="s">
        <v>1010</v>
      </c>
      <c r="E163" s="18" t="s">
        <v>1014</v>
      </c>
      <c r="F163" s="18" t="s">
        <v>1015</v>
      </c>
      <c r="G163" s="18">
        <v>65.38</v>
      </c>
      <c r="H163" s="24" t="s">
        <v>1013</v>
      </c>
      <c r="I163" s="21"/>
      <c r="J163" s="22" t="s">
        <v>1066</v>
      </c>
      <c r="K163" s="41">
        <v>1</v>
      </c>
      <c r="L163" s="45">
        <f>K163*0.0153</f>
        <v>1.5299999999999999E-2</v>
      </c>
      <c r="M163" s="42" t="s">
        <v>108</v>
      </c>
      <c r="N163" s="46" t="s">
        <v>1076</v>
      </c>
    </row>
    <row r="164" spans="1:14" x14ac:dyDescent="0.3">
      <c r="A164" s="8" t="s">
        <v>227</v>
      </c>
      <c r="B164" s="8" t="s">
        <v>218</v>
      </c>
      <c r="C164" s="8" t="s">
        <v>74</v>
      </c>
      <c r="D164" s="4" t="s">
        <v>868</v>
      </c>
      <c r="E164" s="8" t="s">
        <v>548</v>
      </c>
      <c r="F164" s="8" t="s">
        <v>270</v>
      </c>
      <c r="G164" s="8">
        <v>78.959999999999994</v>
      </c>
      <c r="H164" s="10" t="s">
        <v>867</v>
      </c>
      <c r="I164" s="3" t="s">
        <v>493</v>
      </c>
      <c r="K164" s="31">
        <v>1</v>
      </c>
      <c r="L164" s="35">
        <f>K164</f>
        <v>1</v>
      </c>
      <c r="M164" s="32" t="s">
        <v>74</v>
      </c>
    </row>
    <row r="165" spans="1:14" x14ac:dyDescent="0.3">
      <c r="A165" s="8" t="s">
        <v>227</v>
      </c>
      <c r="B165" s="8" t="s">
        <v>218</v>
      </c>
      <c r="C165" s="8" t="s">
        <v>74</v>
      </c>
      <c r="D165" s="4" t="s">
        <v>875</v>
      </c>
      <c r="E165" s="8" t="s">
        <v>876</v>
      </c>
      <c r="F165" s="8" t="s">
        <v>262</v>
      </c>
      <c r="G165" s="8">
        <v>78.959999999999994</v>
      </c>
      <c r="H165" s="12" t="s">
        <v>874</v>
      </c>
      <c r="I165" s="3" t="s">
        <v>873</v>
      </c>
      <c r="K165" s="31">
        <v>1</v>
      </c>
      <c r="L165" s="33">
        <f>K165*78.971</f>
        <v>78.971000000000004</v>
      </c>
      <c r="M165" s="32" t="s">
        <v>74</v>
      </c>
      <c r="N165" s="11" t="s">
        <v>1054</v>
      </c>
    </row>
    <row r="166" spans="1:14" x14ac:dyDescent="0.3">
      <c r="A166" s="8" t="s">
        <v>227</v>
      </c>
      <c r="B166" s="8" t="s">
        <v>218</v>
      </c>
      <c r="C166" s="8" t="s">
        <v>74</v>
      </c>
      <c r="D166" s="4" t="s">
        <v>494</v>
      </c>
      <c r="E166" s="8" t="s">
        <v>865</v>
      </c>
      <c r="F166" s="8" t="s">
        <v>270</v>
      </c>
      <c r="G166" s="8">
        <v>78.959999999999994</v>
      </c>
      <c r="H166" s="12" t="s">
        <v>866</v>
      </c>
      <c r="I166" s="3" t="s">
        <v>493</v>
      </c>
      <c r="K166" s="31">
        <v>1</v>
      </c>
      <c r="L166" s="35">
        <f>K166</f>
        <v>1</v>
      </c>
      <c r="M166" s="32" t="s">
        <v>74</v>
      </c>
    </row>
    <row r="167" spans="1:14" x14ac:dyDescent="0.3">
      <c r="A167" s="8" t="s">
        <v>227</v>
      </c>
      <c r="B167" s="8" t="s">
        <v>218</v>
      </c>
      <c r="C167" s="8" t="s">
        <v>74</v>
      </c>
      <c r="D167" s="4" t="s">
        <v>871</v>
      </c>
      <c r="E167" s="8" t="s">
        <v>870</v>
      </c>
      <c r="F167" s="8" t="s">
        <v>262</v>
      </c>
      <c r="G167" s="8">
        <v>78.959999999999994</v>
      </c>
      <c r="H167" s="12" t="s">
        <v>869</v>
      </c>
      <c r="I167" s="3" t="s">
        <v>872</v>
      </c>
      <c r="K167" s="31">
        <v>1</v>
      </c>
      <c r="L167" s="33">
        <f>K167*78.971</f>
        <v>78.971000000000004</v>
      </c>
      <c r="M167" s="32" t="s">
        <v>74</v>
      </c>
      <c r="N167" s="11" t="s">
        <v>1054</v>
      </c>
    </row>
    <row r="168" spans="1:14" x14ac:dyDescent="0.3">
      <c r="A168" s="8" t="s">
        <v>228</v>
      </c>
      <c r="B168" s="8" t="s">
        <v>271</v>
      </c>
      <c r="C168" s="8" t="s">
        <v>203</v>
      </c>
      <c r="D168" s="4" t="s">
        <v>498</v>
      </c>
      <c r="E168" s="8" t="s">
        <v>497</v>
      </c>
      <c r="F168" s="8" t="s">
        <v>203</v>
      </c>
      <c r="G168" s="8">
        <v>24.31</v>
      </c>
      <c r="H168" s="3" t="s">
        <v>496</v>
      </c>
      <c r="I168" s="3" t="s">
        <v>495</v>
      </c>
      <c r="K168" s="31">
        <v>1</v>
      </c>
      <c r="L168" s="35">
        <f>K168</f>
        <v>1</v>
      </c>
      <c r="M168" s="32" t="s">
        <v>203</v>
      </c>
    </row>
    <row r="169" spans="1:14" x14ac:dyDescent="0.3">
      <c r="A169" s="8" t="s">
        <v>228</v>
      </c>
      <c r="B169" s="8" t="s">
        <v>271</v>
      </c>
      <c r="C169" s="8" t="s">
        <v>203</v>
      </c>
      <c r="D169" s="4" t="s">
        <v>879</v>
      </c>
      <c r="E169" s="8" t="s">
        <v>878</v>
      </c>
      <c r="F169" s="8" t="s">
        <v>240</v>
      </c>
      <c r="G169" s="8">
        <v>24.31</v>
      </c>
      <c r="H169" s="3" t="s">
        <v>877</v>
      </c>
      <c r="I169" s="3" t="s">
        <v>495</v>
      </c>
      <c r="K169" s="31">
        <v>1</v>
      </c>
      <c r="L169" s="33">
        <f>K169*0.411437975725159</f>
        <v>0.411437975725159</v>
      </c>
      <c r="M169" s="32" t="s">
        <v>203</v>
      </c>
      <c r="N169" s="5" t="s">
        <v>1056</v>
      </c>
    </row>
    <row r="170" spans="1:14" x14ac:dyDescent="0.3">
      <c r="A170" s="8" t="s">
        <v>229</v>
      </c>
      <c r="B170" s="8" t="s">
        <v>221</v>
      </c>
      <c r="C170" s="8" t="s">
        <v>74</v>
      </c>
      <c r="D170" s="4" t="s">
        <v>222</v>
      </c>
      <c r="E170" s="8" t="s">
        <v>500</v>
      </c>
      <c r="F170" s="8" t="s">
        <v>38</v>
      </c>
      <c r="G170" s="8">
        <v>441.4</v>
      </c>
      <c r="H170" s="10" t="s">
        <v>880</v>
      </c>
      <c r="I170" s="3" t="s">
        <v>499</v>
      </c>
      <c r="J170" s="4" t="s">
        <v>550</v>
      </c>
      <c r="K170" s="31">
        <v>1</v>
      </c>
      <c r="L170" s="35">
        <f>K170</f>
        <v>1</v>
      </c>
      <c r="M170" s="32" t="s">
        <v>74</v>
      </c>
    </row>
    <row r="171" spans="1:14" x14ac:dyDescent="0.3">
      <c r="A171" s="8" t="s">
        <v>229</v>
      </c>
      <c r="B171" s="8" t="s">
        <v>221</v>
      </c>
      <c r="C171" s="8" t="s">
        <v>74</v>
      </c>
      <c r="D171" s="4" t="s">
        <v>889</v>
      </c>
      <c r="E171" s="8" t="s">
        <v>888</v>
      </c>
      <c r="F171" s="8" t="s">
        <v>111</v>
      </c>
      <c r="G171" s="8">
        <v>441.4</v>
      </c>
      <c r="H171" s="10" t="s">
        <v>890</v>
      </c>
      <c r="I171" s="3" t="s">
        <v>891</v>
      </c>
      <c r="K171" s="31">
        <v>1</v>
      </c>
      <c r="L171" s="36">
        <f>K171*0.4414</f>
        <v>0.44140000000000001</v>
      </c>
      <c r="M171" s="32" t="s">
        <v>74</v>
      </c>
      <c r="N171" s="5" t="s">
        <v>1056</v>
      </c>
    </row>
    <row r="172" spans="1:14" x14ac:dyDescent="0.3">
      <c r="A172" s="8" t="s">
        <v>229</v>
      </c>
      <c r="B172" s="8" t="s">
        <v>221</v>
      </c>
      <c r="C172" s="8" t="s">
        <v>74</v>
      </c>
      <c r="D172" s="4" t="s">
        <v>883</v>
      </c>
      <c r="E172" s="8" t="s">
        <v>882</v>
      </c>
      <c r="F172" s="8" t="s">
        <v>38</v>
      </c>
      <c r="G172" s="8">
        <v>441.4</v>
      </c>
      <c r="H172" s="10" t="s">
        <v>881</v>
      </c>
      <c r="I172" s="3" t="s">
        <v>499</v>
      </c>
      <c r="J172" s="4" t="s">
        <v>550</v>
      </c>
      <c r="K172" s="31">
        <v>1</v>
      </c>
      <c r="L172" s="35">
        <f>K172</f>
        <v>1</v>
      </c>
      <c r="M172" s="32" t="s">
        <v>74</v>
      </c>
    </row>
    <row r="173" spans="1:14" x14ac:dyDescent="0.3">
      <c r="A173" s="8" t="s">
        <v>229</v>
      </c>
      <c r="B173" s="8" t="s">
        <v>221</v>
      </c>
      <c r="C173" s="8" t="s">
        <v>74</v>
      </c>
      <c r="D173" s="4" t="s">
        <v>887</v>
      </c>
      <c r="E173" s="8" t="s">
        <v>886</v>
      </c>
      <c r="F173" s="8" t="s">
        <v>111</v>
      </c>
      <c r="G173" s="8">
        <v>441.4</v>
      </c>
      <c r="H173" s="10" t="s">
        <v>885</v>
      </c>
      <c r="I173" s="3" t="s">
        <v>884</v>
      </c>
      <c r="K173" s="31">
        <v>1</v>
      </c>
      <c r="L173" s="36">
        <f>K173*0.4414</f>
        <v>0.44140000000000001</v>
      </c>
      <c r="M173" s="32" t="s">
        <v>74</v>
      </c>
      <c r="N173" s="5" t="s">
        <v>1056</v>
      </c>
    </row>
    <row r="174" spans="1:14" x14ac:dyDescent="0.3">
      <c r="A174" s="8" t="s">
        <v>230</v>
      </c>
      <c r="B174" s="8" t="s">
        <v>224</v>
      </c>
      <c r="C174" s="8" t="s">
        <v>892</v>
      </c>
      <c r="D174" s="4" t="s">
        <v>503</v>
      </c>
      <c r="E174" s="8" t="s">
        <v>502</v>
      </c>
      <c r="F174" s="8" t="s">
        <v>175</v>
      </c>
      <c r="G174" s="8">
        <v>1355.38</v>
      </c>
      <c r="H174" s="10" t="s">
        <v>894</v>
      </c>
      <c r="I174" s="3" t="s">
        <v>501</v>
      </c>
      <c r="J174" s="6" t="s">
        <v>553</v>
      </c>
      <c r="K174" s="31">
        <v>1</v>
      </c>
      <c r="L174" s="35">
        <f>K174</f>
        <v>1</v>
      </c>
      <c r="M174" s="32" t="s">
        <v>892</v>
      </c>
    </row>
    <row r="175" spans="1:14" x14ac:dyDescent="0.3">
      <c r="A175" s="8" t="s">
        <v>230</v>
      </c>
      <c r="B175" s="8" t="s">
        <v>224</v>
      </c>
      <c r="C175" s="8" t="s">
        <v>892</v>
      </c>
      <c r="D175" s="4" t="s">
        <v>898</v>
      </c>
      <c r="E175" s="8" t="s">
        <v>897</v>
      </c>
      <c r="F175" s="8" t="s">
        <v>111</v>
      </c>
      <c r="G175" s="8">
        <v>1355.38</v>
      </c>
      <c r="H175" s="10" t="s">
        <v>899</v>
      </c>
      <c r="I175" s="3" t="s">
        <v>900</v>
      </c>
      <c r="K175" s="31">
        <v>1</v>
      </c>
      <c r="L175" s="33">
        <f>K175*1355.37</f>
        <v>1355.37</v>
      </c>
      <c r="M175" s="32" t="s">
        <v>892</v>
      </c>
      <c r="N175" s="11" t="s">
        <v>1055</v>
      </c>
    </row>
    <row r="176" spans="1:14" x14ac:dyDescent="0.3">
      <c r="A176" s="8" t="s">
        <v>230</v>
      </c>
      <c r="B176" s="8" t="s">
        <v>224</v>
      </c>
      <c r="C176" s="8" t="s">
        <v>892</v>
      </c>
      <c r="D176" s="4" t="s">
        <v>896</v>
      </c>
      <c r="E176" s="8" t="s">
        <v>895</v>
      </c>
      <c r="F176" s="8" t="s">
        <v>175</v>
      </c>
      <c r="G176" s="8">
        <v>1355.38</v>
      </c>
      <c r="H176" s="10" t="s">
        <v>893</v>
      </c>
      <c r="I176" s="3" t="s">
        <v>501</v>
      </c>
      <c r="J176" s="6" t="s">
        <v>553</v>
      </c>
      <c r="K176" s="31">
        <v>1</v>
      </c>
      <c r="L176" s="35">
        <f>K176</f>
        <v>1</v>
      </c>
      <c r="M176" s="32" t="s">
        <v>892</v>
      </c>
    </row>
    <row r="177" spans="1:14" x14ac:dyDescent="0.3">
      <c r="A177" s="8" t="s">
        <v>230</v>
      </c>
      <c r="B177" s="8" t="s">
        <v>224</v>
      </c>
      <c r="C177" s="8" t="s">
        <v>892</v>
      </c>
      <c r="D177" s="4" t="s">
        <v>907</v>
      </c>
      <c r="E177" s="8" t="s">
        <v>906</v>
      </c>
      <c r="F177" s="8" t="s">
        <v>240</v>
      </c>
      <c r="G177" s="8">
        <v>1355.38</v>
      </c>
      <c r="H177" s="10" t="s">
        <v>905</v>
      </c>
      <c r="I177" s="3" t="s">
        <v>904</v>
      </c>
      <c r="J177" s="5"/>
      <c r="K177" s="31">
        <v>1</v>
      </c>
      <c r="L177" s="33">
        <f>K177*10000000</f>
        <v>10000000</v>
      </c>
      <c r="M177" s="32" t="s">
        <v>892</v>
      </c>
      <c r="N177" s="5" t="s">
        <v>1063</v>
      </c>
    </row>
    <row r="178" spans="1:14" x14ac:dyDescent="0.3">
      <c r="A178" s="8" t="s">
        <v>230</v>
      </c>
      <c r="B178" s="8" t="s">
        <v>224</v>
      </c>
      <c r="C178" s="8" t="s">
        <v>892</v>
      </c>
      <c r="D178" s="4" t="s">
        <v>902</v>
      </c>
      <c r="E178" s="8" t="s">
        <v>901</v>
      </c>
      <c r="F178" s="8" t="s">
        <v>262</v>
      </c>
      <c r="G178" s="8">
        <v>1355.38</v>
      </c>
      <c r="H178" s="10" t="s">
        <v>903</v>
      </c>
      <c r="I178" s="3" t="s">
        <v>904</v>
      </c>
      <c r="K178" s="31">
        <v>1</v>
      </c>
      <c r="L178" s="33">
        <f>K178*1355370</f>
        <v>1355370</v>
      </c>
      <c r="M178" s="32" t="s">
        <v>892</v>
      </c>
      <c r="N178" s="11" t="s">
        <v>1057</v>
      </c>
    </row>
    <row r="179" spans="1:14" x14ac:dyDescent="0.3">
      <c r="A179" s="8" t="s">
        <v>231</v>
      </c>
      <c r="B179" s="8" t="s">
        <v>226</v>
      </c>
      <c r="C179" s="8" t="s">
        <v>111</v>
      </c>
      <c r="D179" s="4" t="s">
        <v>506</v>
      </c>
      <c r="E179" s="8" t="s">
        <v>507</v>
      </c>
      <c r="F179" s="8" t="s">
        <v>111</v>
      </c>
      <c r="G179" s="8">
        <v>863.34</v>
      </c>
      <c r="H179" s="3" t="s">
        <v>505</v>
      </c>
      <c r="I179" s="3" t="s">
        <v>504</v>
      </c>
      <c r="K179" s="31">
        <v>1</v>
      </c>
      <c r="L179" s="35">
        <f>K179</f>
        <v>1</v>
      </c>
      <c r="M179" s="32" t="s">
        <v>111</v>
      </c>
    </row>
    <row r="180" spans="1:14" x14ac:dyDescent="0.3">
      <c r="A180" s="8" t="s">
        <v>231</v>
      </c>
      <c r="B180" s="8" t="s">
        <v>226</v>
      </c>
      <c r="C180" s="8" t="s">
        <v>111</v>
      </c>
      <c r="D180" s="4" t="s">
        <v>910</v>
      </c>
      <c r="E180" s="8" t="s">
        <v>909</v>
      </c>
      <c r="F180" s="8" t="s">
        <v>240</v>
      </c>
      <c r="G180" s="8">
        <v>863.34</v>
      </c>
      <c r="H180" s="7" t="s">
        <v>908</v>
      </c>
      <c r="I180" s="3" t="s">
        <v>504</v>
      </c>
      <c r="K180" s="31">
        <v>1</v>
      </c>
      <c r="L180" s="33">
        <f>K180*11582.6538176427</f>
        <v>11582.6538176427</v>
      </c>
      <c r="M180" s="32" t="s">
        <v>111</v>
      </c>
      <c r="N180" s="5" t="s">
        <v>1058</v>
      </c>
    </row>
    <row r="181" spans="1:14" x14ac:dyDescent="0.3">
      <c r="A181" s="18" t="s">
        <v>233</v>
      </c>
      <c r="B181" s="18" t="s">
        <v>272</v>
      </c>
      <c r="C181" s="18" t="s">
        <v>249</v>
      </c>
      <c r="D181" s="19"/>
      <c r="E181" s="18"/>
      <c r="F181" s="18"/>
      <c r="G181" s="18"/>
      <c r="H181" s="20"/>
      <c r="I181" s="20" t="s">
        <v>304</v>
      </c>
      <c r="J181" s="22" t="s">
        <v>1017</v>
      </c>
      <c r="K181" s="41">
        <v>1</v>
      </c>
      <c r="L181" s="43">
        <f t="shared" ref="L181:L187" si="3">K181</f>
        <v>1</v>
      </c>
      <c r="M181" s="42" t="s">
        <v>249</v>
      </c>
      <c r="N181" s="20"/>
    </row>
    <row r="182" spans="1:14" x14ac:dyDescent="0.3">
      <c r="A182" s="18" t="s">
        <v>234</v>
      </c>
      <c r="B182" s="18" t="s">
        <v>273</v>
      </c>
      <c r="C182" s="18" t="s">
        <v>249</v>
      </c>
      <c r="D182" s="19"/>
      <c r="E182" s="18"/>
      <c r="F182" s="18"/>
      <c r="G182" s="18"/>
      <c r="H182" s="20"/>
      <c r="I182" s="20" t="s">
        <v>303</v>
      </c>
      <c r="J182" s="22" t="s">
        <v>1017</v>
      </c>
      <c r="K182" s="41">
        <v>1</v>
      </c>
      <c r="L182" s="43">
        <f t="shared" si="3"/>
        <v>1</v>
      </c>
      <c r="M182" s="42" t="s">
        <v>249</v>
      </c>
      <c r="N182" s="20"/>
    </row>
    <row r="183" spans="1:14" x14ac:dyDescent="0.3">
      <c r="A183" s="18" t="s">
        <v>282</v>
      </c>
      <c r="B183" s="18" t="s">
        <v>274</v>
      </c>
      <c r="C183" s="18" t="s">
        <v>249</v>
      </c>
      <c r="D183" s="19"/>
      <c r="E183" s="18"/>
      <c r="F183" s="18"/>
      <c r="G183" s="18"/>
      <c r="H183" s="20"/>
      <c r="I183" s="21" t="s">
        <v>302</v>
      </c>
      <c r="J183" s="22" t="s">
        <v>1017</v>
      </c>
      <c r="K183" s="41">
        <v>1</v>
      </c>
      <c r="L183" s="43">
        <f t="shared" si="3"/>
        <v>1</v>
      </c>
      <c r="M183" s="42" t="s">
        <v>249</v>
      </c>
      <c r="N183" s="20"/>
    </row>
    <row r="184" spans="1:14" ht="28.8" x14ac:dyDescent="0.3">
      <c r="A184" s="18" t="s">
        <v>236</v>
      </c>
      <c r="B184" s="18" t="s">
        <v>275</v>
      </c>
      <c r="C184" s="18" t="s">
        <v>249</v>
      </c>
      <c r="D184" s="19"/>
      <c r="E184" s="18"/>
      <c r="F184" s="18"/>
      <c r="G184" s="18"/>
      <c r="H184" s="20"/>
      <c r="I184" s="25" t="s">
        <v>911</v>
      </c>
      <c r="J184" s="22" t="s">
        <v>1017</v>
      </c>
      <c r="K184" s="41">
        <v>1</v>
      </c>
      <c r="L184" s="43">
        <f t="shared" si="3"/>
        <v>1</v>
      </c>
      <c r="M184" s="42" t="s">
        <v>249</v>
      </c>
      <c r="N184" s="20"/>
    </row>
    <row r="185" spans="1:14" x14ac:dyDescent="0.3">
      <c r="A185" s="8" t="s">
        <v>283</v>
      </c>
      <c r="B185" s="8" t="s">
        <v>276</v>
      </c>
      <c r="C185" s="8" t="s">
        <v>249</v>
      </c>
      <c r="D185" s="4" t="s">
        <v>232</v>
      </c>
      <c r="E185" s="8" t="s">
        <v>508</v>
      </c>
      <c r="F185" s="8" t="s">
        <v>249</v>
      </c>
      <c r="G185" s="8"/>
      <c r="H185" s="3" t="s">
        <v>301</v>
      </c>
      <c r="I185" s="3" t="s">
        <v>509</v>
      </c>
      <c r="K185" s="31">
        <v>1</v>
      </c>
      <c r="L185" s="35">
        <f t="shared" si="3"/>
        <v>1</v>
      </c>
      <c r="M185" s="32" t="s">
        <v>249</v>
      </c>
    </row>
    <row r="186" spans="1:14" ht="28.8" x14ac:dyDescent="0.3">
      <c r="A186" s="8" t="s">
        <v>284</v>
      </c>
      <c r="B186" s="4" t="s">
        <v>554</v>
      </c>
      <c r="C186" s="8" t="s">
        <v>190</v>
      </c>
      <c r="D186" s="4" t="s">
        <v>913</v>
      </c>
      <c r="E186" s="8" t="s">
        <v>912</v>
      </c>
      <c r="F186" s="8" t="s">
        <v>190</v>
      </c>
      <c r="G186" s="8"/>
      <c r="H186" s="9" t="s">
        <v>914</v>
      </c>
      <c r="K186" s="31">
        <v>1</v>
      </c>
      <c r="L186" s="35">
        <f t="shared" si="3"/>
        <v>1</v>
      </c>
      <c r="M186" s="32" t="s">
        <v>190</v>
      </c>
    </row>
    <row r="187" spans="1:14" x14ac:dyDescent="0.3">
      <c r="A187" s="18" t="s">
        <v>238</v>
      </c>
      <c r="B187" s="18" t="s">
        <v>277</v>
      </c>
      <c r="C187" s="19"/>
      <c r="D187" s="19" t="s">
        <v>235</v>
      </c>
      <c r="E187" s="18" t="s">
        <v>512</v>
      </c>
      <c r="F187" s="18" t="s">
        <v>241</v>
      </c>
      <c r="G187" s="18">
        <v>118.09</v>
      </c>
      <c r="H187" s="20" t="s">
        <v>511</v>
      </c>
      <c r="I187" s="20" t="s">
        <v>510</v>
      </c>
      <c r="J187" s="22" t="s">
        <v>1080</v>
      </c>
      <c r="K187" s="41">
        <v>1</v>
      </c>
      <c r="L187" s="43">
        <f t="shared" si="3"/>
        <v>1</v>
      </c>
      <c r="M187" s="42" t="s">
        <v>241</v>
      </c>
      <c r="N187" s="20"/>
    </row>
    <row r="188" spans="1:14" x14ac:dyDescent="0.3">
      <c r="A188" s="18" t="s">
        <v>238</v>
      </c>
      <c r="B188" s="18" t="s">
        <v>277</v>
      </c>
      <c r="C188" s="19"/>
      <c r="D188" s="19" t="s">
        <v>917</v>
      </c>
      <c r="E188" s="18" t="s">
        <v>916</v>
      </c>
      <c r="F188" s="18" t="s">
        <v>262</v>
      </c>
      <c r="G188" s="18">
        <v>118.09</v>
      </c>
      <c r="H188" s="20" t="s">
        <v>915</v>
      </c>
      <c r="I188" s="20" t="s">
        <v>510</v>
      </c>
      <c r="J188" s="22" t="s">
        <v>1080</v>
      </c>
      <c r="K188" s="41">
        <v>1</v>
      </c>
      <c r="L188" s="43">
        <f>K188*11.809</f>
        <v>11.808999999999999</v>
      </c>
      <c r="M188" s="42" t="s">
        <v>241</v>
      </c>
      <c r="N188" s="44" t="s">
        <v>1077</v>
      </c>
    </row>
    <row r="189" spans="1:14" x14ac:dyDescent="0.3">
      <c r="A189" s="18" t="s">
        <v>238</v>
      </c>
      <c r="B189" s="18" t="s">
        <v>277</v>
      </c>
      <c r="C189" s="19"/>
      <c r="D189" s="19" t="s">
        <v>924</v>
      </c>
      <c r="E189" s="18" t="s">
        <v>923</v>
      </c>
      <c r="F189" s="18" t="s">
        <v>241</v>
      </c>
      <c r="G189" s="18">
        <v>118.09</v>
      </c>
      <c r="H189" s="21" t="s">
        <v>922</v>
      </c>
      <c r="I189" s="20" t="s">
        <v>921</v>
      </c>
      <c r="J189" s="22" t="s">
        <v>1080</v>
      </c>
      <c r="K189" s="41">
        <v>1</v>
      </c>
      <c r="L189" s="43">
        <f>K189</f>
        <v>1</v>
      </c>
      <c r="M189" s="42" t="s">
        <v>241</v>
      </c>
      <c r="N189" s="20"/>
    </row>
    <row r="190" spans="1:14" x14ac:dyDescent="0.3">
      <c r="A190" s="18" t="s">
        <v>238</v>
      </c>
      <c r="B190" s="18" t="s">
        <v>277</v>
      </c>
      <c r="C190" s="19"/>
      <c r="D190" s="19" t="s">
        <v>919</v>
      </c>
      <c r="E190" s="18" t="s">
        <v>918</v>
      </c>
      <c r="F190" s="18" t="s">
        <v>262</v>
      </c>
      <c r="G190" s="18">
        <v>118.09</v>
      </c>
      <c r="H190" s="21" t="s">
        <v>920</v>
      </c>
      <c r="I190" s="20" t="s">
        <v>921</v>
      </c>
      <c r="J190" s="22" t="s">
        <v>1080</v>
      </c>
      <c r="K190" s="41">
        <v>1</v>
      </c>
      <c r="L190" s="43">
        <f>K190*11.809</f>
        <v>11.808999999999999</v>
      </c>
      <c r="M190" s="42" t="s">
        <v>241</v>
      </c>
      <c r="N190" s="44" t="s">
        <v>1077</v>
      </c>
    </row>
    <row r="191" spans="1:14" x14ac:dyDescent="0.3">
      <c r="A191" s="18" t="s">
        <v>285</v>
      </c>
      <c r="B191" s="18" t="s">
        <v>286</v>
      </c>
      <c r="C191" s="18" t="s">
        <v>249</v>
      </c>
      <c r="D191" s="19"/>
      <c r="E191" s="18"/>
      <c r="F191" s="18"/>
      <c r="G191" s="18"/>
      <c r="H191" s="18" t="s">
        <v>513</v>
      </c>
      <c r="I191" s="18" t="s">
        <v>513</v>
      </c>
      <c r="J191" s="22" t="s">
        <v>1018</v>
      </c>
      <c r="K191" s="20"/>
      <c r="L191" s="47"/>
      <c r="M191" s="20"/>
      <c r="N191" s="23"/>
    </row>
    <row r="192" spans="1:14" x14ac:dyDescent="0.3">
      <c r="A192" s="8" t="s">
        <v>285</v>
      </c>
      <c r="B192" s="8" t="s">
        <v>237</v>
      </c>
      <c r="C192" s="8" t="s">
        <v>89</v>
      </c>
      <c r="D192" s="4" t="s">
        <v>516</v>
      </c>
      <c r="E192" s="8" t="s">
        <v>515</v>
      </c>
      <c r="F192" s="8" t="s">
        <v>38</v>
      </c>
      <c r="G192" s="8">
        <v>70000</v>
      </c>
      <c r="H192" s="3" t="s">
        <v>517</v>
      </c>
      <c r="I192" s="3" t="s">
        <v>514</v>
      </c>
    </row>
    <row r="193" spans="1:14" x14ac:dyDescent="0.3">
      <c r="A193" s="8" t="s">
        <v>285</v>
      </c>
      <c r="B193" s="8" t="s">
        <v>237</v>
      </c>
      <c r="C193" s="8" t="s">
        <v>89</v>
      </c>
      <c r="D193" s="4" t="s">
        <v>927</v>
      </c>
      <c r="E193" s="8" t="s">
        <v>928</v>
      </c>
      <c r="F193" s="8" t="s">
        <v>262</v>
      </c>
      <c r="G193" s="8">
        <v>70000</v>
      </c>
      <c r="H193" s="3" t="s">
        <v>926</v>
      </c>
      <c r="I193" s="3" t="s">
        <v>925</v>
      </c>
      <c r="N193" s="11"/>
    </row>
    <row r="194" spans="1:14" x14ac:dyDescent="0.3">
      <c r="A194" s="18" t="s">
        <v>287</v>
      </c>
      <c r="B194" s="18" t="s">
        <v>288</v>
      </c>
      <c r="C194" s="18" t="s">
        <v>249</v>
      </c>
      <c r="D194" s="19"/>
      <c r="E194" s="18"/>
      <c r="F194" s="18"/>
      <c r="G194" s="18"/>
      <c r="H194" s="18" t="s">
        <v>513</v>
      </c>
      <c r="I194" s="18" t="s">
        <v>513</v>
      </c>
      <c r="J194" s="22" t="s">
        <v>1018</v>
      </c>
      <c r="K194" s="20"/>
      <c r="L194" s="47"/>
      <c r="M194" s="20"/>
      <c r="N194" s="23"/>
    </row>
    <row r="195" spans="1:14" x14ac:dyDescent="0.3">
      <c r="A195" s="8" t="s">
        <v>289</v>
      </c>
      <c r="B195" s="8" t="s">
        <v>290</v>
      </c>
      <c r="C195" s="8" t="s">
        <v>249</v>
      </c>
      <c r="D195" s="6" t="s">
        <v>519</v>
      </c>
      <c r="E195" s="3" t="s">
        <v>518</v>
      </c>
      <c r="F195" s="8" t="s">
        <v>249</v>
      </c>
      <c r="G195" s="8"/>
      <c r="H195" s="3" t="s">
        <v>520</v>
      </c>
    </row>
    <row r="196" spans="1:14" s="40" customFormat="1" x14ac:dyDescent="0.3">
      <c r="A196" s="26" t="s">
        <v>943</v>
      </c>
      <c r="B196" s="26" t="s">
        <v>264</v>
      </c>
      <c r="C196" s="26"/>
      <c r="D196" s="26" t="s">
        <v>468</v>
      </c>
      <c r="E196" s="26" t="s">
        <v>467</v>
      </c>
      <c r="F196" s="27"/>
      <c r="G196" s="27"/>
      <c r="H196" s="27" t="s">
        <v>296</v>
      </c>
      <c r="I196" s="27"/>
      <c r="J196" s="28"/>
      <c r="K196" s="48"/>
      <c r="L196" s="49"/>
      <c r="M196" s="48"/>
      <c r="N196" s="27"/>
    </row>
    <row r="197" spans="1:14" x14ac:dyDescent="0.3">
      <c r="A197" s="8" t="s">
        <v>942</v>
      </c>
      <c r="B197" s="8" t="s">
        <v>944</v>
      </c>
      <c r="C197" s="8" t="s">
        <v>203</v>
      </c>
      <c r="D197" s="6" t="s">
        <v>959</v>
      </c>
      <c r="E197" s="8" t="s">
        <v>936</v>
      </c>
      <c r="F197" s="8" t="s">
        <v>203</v>
      </c>
      <c r="G197" s="8">
        <v>22.99</v>
      </c>
      <c r="H197" s="9" t="s">
        <v>958</v>
      </c>
      <c r="I197" s="3" t="s">
        <v>960</v>
      </c>
    </row>
    <row r="198" spans="1:14" x14ac:dyDescent="0.3">
      <c r="A198" s="8" t="s">
        <v>950</v>
      </c>
      <c r="B198" s="8" t="s">
        <v>945</v>
      </c>
      <c r="C198" s="8" t="s">
        <v>203</v>
      </c>
      <c r="D198" s="6" t="s">
        <v>956</v>
      </c>
      <c r="E198" s="3" t="s">
        <v>937</v>
      </c>
      <c r="F198" s="8" t="s">
        <v>203</v>
      </c>
      <c r="G198" s="8">
        <v>39.1</v>
      </c>
      <c r="H198" s="9" t="s">
        <v>955</v>
      </c>
      <c r="I198" s="3" t="s">
        <v>957</v>
      </c>
    </row>
    <row r="199" spans="1:14" x14ac:dyDescent="0.3">
      <c r="A199" s="8" t="s">
        <v>951</v>
      </c>
      <c r="B199" s="8" t="s">
        <v>946</v>
      </c>
      <c r="C199" s="8" t="s">
        <v>203</v>
      </c>
      <c r="D199" s="6" t="s">
        <v>962</v>
      </c>
      <c r="E199" s="3" t="s">
        <v>938</v>
      </c>
      <c r="F199" s="8" t="s">
        <v>203</v>
      </c>
      <c r="G199" s="8">
        <v>35.450000000000003</v>
      </c>
      <c r="H199" s="9" t="s">
        <v>961</v>
      </c>
      <c r="I199" s="3" t="s">
        <v>971</v>
      </c>
    </row>
    <row r="200" spans="1:14" x14ac:dyDescent="0.3">
      <c r="A200" s="8" t="s">
        <v>952</v>
      </c>
      <c r="B200" s="8" t="s">
        <v>947</v>
      </c>
      <c r="C200" s="8" t="s">
        <v>203</v>
      </c>
      <c r="D200" s="6" t="s">
        <v>964</v>
      </c>
      <c r="E200" s="3" t="s">
        <v>939</v>
      </c>
      <c r="F200" s="8" t="s">
        <v>203</v>
      </c>
      <c r="G200" s="8">
        <v>61.02</v>
      </c>
      <c r="H200" s="9" t="s">
        <v>963</v>
      </c>
      <c r="I200" s="3" t="s">
        <v>970</v>
      </c>
    </row>
    <row r="201" spans="1:14" x14ac:dyDescent="0.3">
      <c r="A201" s="8" t="s">
        <v>953</v>
      </c>
      <c r="B201" s="8" t="s">
        <v>948</v>
      </c>
      <c r="C201" s="8" t="s">
        <v>203</v>
      </c>
      <c r="D201" s="6" t="s">
        <v>966</v>
      </c>
      <c r="E201" s="3" t="s">
        <v>940</v>
      </c>
      <c r="F201" s="8" t="s">
        <v>203</v>
      </c>
      <c r="G201" s="8">
        <v>44.01</v>
      </c>
      <c r="H201" s="3" t="s">
        <v>965</v>
      </c>
      <c r="I201" s="3" t="s">
        <v>969</v>
      </c>
    </row>
    <row r="202" spans="1:14" x14ac:dyDescent="0.3">
      <c r="A202" s="8" t="s">
        <v>954</v>
      </c>
      <c r="B202" s="8" t="s">
        <v>949</v>
      </c>
      <c r="C202" s="8" t="s">
        <v>203</v>
      </c>
      <c r="D202" s="6" t="s">
        <v>967</v>
      </c>
      <c r="E202" s="3" t="s">
        <v>941</v>
      </c>
      <c r="F202" s="8" t="s">
        <v>203</v>
      </c>
      <c r="G202" s="8"/>
      <c r="H202" s="3" t="s">
        <v>968</v>
      </c>
    </row>
    <row r="203" spans="1:14" s="40" customFormat="1" x14ac:dyDescent="0.3">
      <c r="A203" s="26" t="s">
        <v>943</v>
      </c>
      <c r="B203" s="29" t="s">
        <v>551</v>
      </c>
      <c r="C203" s="27"/>
      <c r="D203" s="27"/>
      <c r="E203" s="27"/>
      <c r="F203" s="27"/>
      <c r="G203" s="27"/>
      <c r="H203" s="30" t="s">
        <v>981</v>
      </c>
      <c r="I203" s="27"/>
      <c r="J203" s="28"/>
      <c r="K203" s="48"/>
      <c r="L203" s="49"/>
      <c r="M203" s="48"/>
      <c r="N203" s="27"/>
    </row>
    <row r="204" spans="1:14" x14ac:dyDescent="0.3">
      <c r="A204" s="20" t="s">
        <v>1001</v>
      </c>
      <c r="B204" s="18" t="s">
        <v>972</v>
      </c>
      <c r="C204" s="18" t="s">
        <v>33</v>
      </c>
      <c r="D204" s="18" t="s">
        <v>985</v>
      </c>
      <c r="E204" s="20" t="s">
        <v>994</v>
      </c>
      <c r="F204" s="18" t="s">
        <v>990</v>
      </c>
      <c r="G204" s="18"/>
      <c r="H204" s="21" t="s">
        <v>979</v>
      </c>
      <c r="I204" s="20" t="s">
        <v>981</v>
      </c>
      <c r="J204" s="22" t="s">
        <v>1018</v>
      </c>
      <c r="K204" s="20"/>
      <c r="L204" s="47"/>
      <c r="M204" s="20"/>
      <c r="N204" s="20"/>
    </row>
    <row r="205" spans="1:14" x14ac:dyDescent="0.3">
      <c r="A205" s="20" t="s">
        <v>1002</v>
      </c>
      <c r="B205" s="18" t="s">
        <v>973</v>
      </c>
      <c r="C205" s="18" t="s">
        <v>33</v>
      </c>
      <c r="D205" s="18" t="s">
        <v>986</v>
      </c>
      <c r="E205" s="20" t="s">
        <v>995</v>
      </c>
      <c r="F205" s="18" t="s">
        <v>990</v>
      </c>
      <c r="G205" s="18"/>
      <c r="H205" s="21" t="s">
        <v>980</v>
      </c>
      <c r="I205" s="20" t="s">
        <v>981</v>
      </c>
      <c r="J205" s="22" t="s">
        <v>1018</v>
      </c>
      <c r="K205" s="20"/>
      <c r="L205" s="47"/>
      <c r="M205" s="20"/>
      <c r="N205" s="20"/>
    </row>
    <row r="206" spans="1:14" x14ac:dyDescent="0.3">
      <c r="A206" s="20" t="s">
        <v>1003</v>
      </c>
      <c r="B206" s="18" t="s">
        <v>974</v>
      </c>
      <c r="C206" s="18" t="s">
        <v>33</v>
      </c>
      <c r="D206" s="18" t="s">
        <v>987</v>
      </c>
      <c r="E206" s="20" t="s">
        <v>996</v>
      </c>
      <c r="F206" s="18" t="s">
        <v>990</v>
      </c>
      <c r="G206" s="18"/>
      <c r="H206" s="21" t="s">
        <v>982</v>
      </c>
      <c r="I206" s="20" t="s">
        <v>981</v>
      </c>
      <c r="J206" s="22" t="s">
        <v>1018</v>
      </c>
      <c r="K206" s="20"/>
      <c r="L206" s="47"/>
      <c r="M206" s="20"/>
      <c r="N206" s="20"/>
    </row>
    <row r="207" spans="1:14" x14ac:dyDescent="0.3">
      <c r="A207" s="20" t="s">
        <v>1004</v>
      </c>
      <c r="B207" s="18" t="s">
        <v>975</v>
      </c>
      <c r="C207" s="18" t="s">
        <v>33</v>
      </c>
      <c r="D207" s="18" t="s">
        <v>988</v>
      </c>
      <c r="E207" s="20" t="s">
        <v>997</v>
      </c>
      <c r="F207" s="18" t="s">
        <v>990</v>
      </c>
      <c r="G207" s="18"/>
      <c r="H207" s="21" t="s">
        <v>983</v>
      </c>
      <c r="I207" s="20" t="s">
        <v>981</v>
      </c>
      <c r="J207" s="22" t="s">
        <v>1018</v>
      </c>
      <c r="K207" s="20"/>
      <c r="L207" s="47"/>
      <c r="M207" s="20"/>
      <c r="N207" s="20"/>
    </row>
    <row r="208" spans="1:14" x14ac:dyDescent="0.3">
      <c r="A208" s="20" t="s">
        <v>1005</v>
      </c>
      <c r="B208" s="18" t="s">
        <v>976</v>
      </c>
      <c r="C208" s="18" t="s">
        <v>33</v>
      </c>
      <c r="D208" s="18" t="s">
        <v>989</v>
      </c>
      <c r="E208" s="20" t="s">
        <v>998</v>
      </c>
      <c r="F208" s="18" t="s">
        <v>990</v>
      </c>
      <c r="G208" s="18"/>
      <c r="H208" s="21" t="s">
        <v>984</v>
      </c>
      <c r="I208" s="20" t="s">
        <v>981</v>
      </c>
      <c r="J208" s="22" t="s">
        <v>1018</v>
      </c>
      <c r="K208" s="20"/>
      <c r="L208" s="47"/>
      <c r="M208" s="20"/>
      <c r="N208" s="20"/>
    </row>
    <row r="209" spans="1:14" x14ac:dyDescent="0.3">
      <c r="A209" s="20" t="s">
        <v>1006</v>
      </c>
      <c r="B209" s="18" t="s">
        <v>977</v>
      </c>
      <c r="C209" s="18" t="s">
        <v>33</v>
      </c>
      <c r="D209" s="18" t="s">
        <v>992</v>
      </c>
      <c r="E209" s="20" t="s">
        <v>999</v>
      </c>
      <c r="F209" s="18" t="s">
        <v>990</v>
      </c>
      <c r="G209" s="18"/>
      <c r="H209" s="21" t="s">
        <v>991</v>
      </c>
      <c r="I209" s="20" t="s">
        <v>981</v>
      </c>
      <c r="J209" s="22" t="s">
        <v>1018</v>
      </c>
      <c r="K209" s="20"/>
      <c r="L209" s="47"/>
      <c r="M209" s="20"/>
      <c r="N209" s="20"/>
    </row>
    <row r="210" spans="1:14" x14ac:dyDescent="0.3">
      <c r="A210" s="20" t="s">
        <v>1007</v>
      </c>
      <c r="B210" s="18" t="s">
        <v>978</v>
      </c>
      <c r="C210" s="18" t="s">
        <v>33</v>
      </c>
      <c r="D210" s="20"/>
      <c r="E210" s="20" t="s">
        <v>1000</v>
      </c>
      <c r="F210" s="18" t="s">
        <v>990</v>
      </c>
      <c r="G210" s="18"/>
      <c r="H210" s="20" t="s">
        <v>993</v>
      </c>
      <c r="I210" s="20" t="s">
        <v>981</v>
      </c>
      <c r="J210" s="22" t="s">
        <v>1019</v>
      </c>
      <c r="K210" s="20"/>
      <c r="L210" s="47"/>
      <c r="M210" s="20"/>
      <c r="N210" s="20"/>
    </row>
  </sheetData>
  <autoFilter ref="A1:N211" xr:uid="{1AD28758-718D-4E8D-AD2A-6D4584CA46B6}"/>
  <phoneticPr fontId="1" type="noConversion"/>
  <hyperlinks>
    <hyperlink ref="H22" r:id="rId1" xr:uid="{2414B0DD-0AD3-4529-B210-3A60F406E635}"/>
    <hyperlink ref="H41" r:id="rId2" xr:uid="{60BD948F-81BE-4306-9EA4-D096BB4DFC3C}"/>
    <hyperlink ref="H43" r:id="rId3" xr:uid="{0650CF2D-7BDD-4A31-AC2B-AC8EE41A918E}"/>
    <hyperlink ref="H45" r:id="rId4" xr:uid="{A8CF057C-B67D-4E90-8ADB-32E63FE2798E}"/>
    <hyperlink ref="H47" r:id="rId5" xr:uid="{66C71E1E-0ABA-4383-8AF2-B1A3CAE37BEF}"/>
    <hyperlink ref="H66" r:id="rId6" xr:uid="{E52A6341-D26C-4E2C-BC68-6DB5E9B5AF3F}"/>
    <hyperlink ref="H100" r:id="rId7" xr:uid="{1DFF7A46-DFFA-41D7-9F45-4FEAE9CE2DE7}"/>
    <hyperlink ref="H113" r:id="rId8" xr:uid="{B3D65FF6-8954-4F4C-9350-F091107BFF54}"/>
    <hyperlink ref="H125" r:id="rId9" xr:uid="{F1C7CAF9-658A-4F7A-A6C2-C209E3CD7939}"/>
    <hyperlink ref="H126" r:id="rId10" xr:uid="{425FE036-4BF0-4657-83B7-A74BAE9A855E}"/>
    <hyperlink ref="H150" r:id="rId11" xr:uid="{1C42184C-E6A2-4B92-842B-8075432A7C71}"/>
    <hyperlink ref="H158" r:id="rId12" location="118454" xr:uid="{33EE4C76-8EF8-4367-A99C-A677BD78AA10}"/>
    <hyperlink ref="H20" r:id="rId13" xr:uid="{6EE1498C-D0C4-4A11-93DF-87D3F317BE23}"/>
    <hyperlink ref="H95" r:id="rId14" xr:uid="{664B9D47-5351-4798-AC4D-AD7106A4885A}"/>
    <hyperlink ref="I95" r:id="rId15" xr:uid="{CAB26B76-695C-4C4D-9F59-CE606DF93C8A}"/>
    <hyperlink ref="I130" r:id="rId16" xr:uid="{66544AD1-1BEB-4A5E-A565-64C7DD392563}"/>
    <hyperlink ref="H11" r:id="rId17" xr:uid="{B8B7C1F9-C2B0-4D55-B8AF-0E2ED08B03E5}"/>
    <hyperlink ref="H14" r:id="rId18" xr:uid="{D6825CDA-9B58-4579-B90C-523B1CDD501A}"/>
    <hyperlink ref="H17" r:id="rId19" xr:uid="{456EDE5C-534C-4211-B6B8-ED372343D1D1}"/>
    <hyperlink ref="H16" r:id="rId20" xr:uid="{B3892C8C-CA02-4102-9B5E-20B9E96D3E4D}"/>
    <hyperlink ref="H18" r:id="rId21" xr:uid="{82772726-8207-445F-A398-B644D34828A7}"/>
    <hyperlink ref="H19" r:id="rId22" xr:uid="{880A0B5B-B5A0-4D0F-A26B-BB5B9F34C242}"/>
    <hyperlink ref="H12" r:id="rId23" xr:uid="{01F76FEA-6FAA-48E1-9B53-2D6B74310DA9}"/>
    <hyperlink ref="H6" r:id="rId24" xr:uid="{2801C876-8FA9-47A6-96B3-0B42850B7B96}"/>
    <hyperlink ref="I6" r:id="rId25" xr:uid="{53E2F5C9-CB8F-4537-AF1D-D63FA4766507}"/>
    <hyperlink ref="H3" r:id="rId26" xr:uid="{D83AEB0C-3028-4808-AD56-9434B11D1617}"/>
    <hyperlink ref="H21" r:id="rId27" xr:uid="{E168F14E-A9BC-4CD6-8040-E89378B3AFC5}"/>
    <hyperlink ref="H15" r:id="rId28" xr:uid="{2EB30EF2-A501-4104-AEA3-5325F8D5A2AE}"/>
    <hyperlink ref="H23" r:id="rId29" xr:uid="{3248E122-8032-4FF4-BF3A-0C125C273C39}"/>
    <hyperlink ref="I25" r:id="rId30" xr:uid="{F3E93FD1-6531-4DA3-BD56-0663B168493F}"/>
    <hyperlink ref="H27" r:id="rId31" xr:uid="{3474C02C-0EF6-41AC-A8D8-16E3D55E689F}"/>
    <hyperlink ref="H28" r:id="rId32" xr:uid="{88CBD098-1737-44E8-974D-54B4102341F7}"/>
    <hyperlink ref="I29" r:id="rId33" xr:uid="{AACE56F4-3D1E-4C95-BDF4-479929E2C455}"/>
    <hyperlink ref="H30" r:id="rId34" xr:uid="{89C4B27A-949C-463F-A273-F69B2B09A936}"/>
    <hyperlink ref="H34" r:id="rId35" xr:uid="{9486EAFC-A9F5-4E94-832D-8D18D791B440}"/>
    <hyperlink ref="I34" r:id="rId36" xr:uid="{8E4E0316-1B6C-4175-84FA-A65B7DEC5E48}"/>
    <hyperlink ref="H36" r:id="rId37" xr:uid="{1E271147-2A1D-4A40-B683-724B60609527}"/>
    <hyperlink ref="H38" r:id="rId38" xr:uid="{83EF15C3-5C8E-4E1F-9E9C-D4BE26852690}"/>
    <hyperlink ref="H39" r:id="rId39" xr:uid="{B84C0CCB-F72F-4BCE-87A4-C2DC6CDD56DC}"/>
    <hyperlink ref="H37" r:id="rId40" xr:uid="{27DD6683-6916-4C39-89D0-7C721B0E4B92}"/>
    <hyperlink ref="I44" r:id="rId41" xr:uid="{F7A222F2-8FE6-4B0B-BDDF-D01E3632235E}"/>
    <hyperlink ref="H49" r:id="rId42" xr:uid="{DAE286CB-851F-4502-BA1C-77424CE146DC}"/>
    <hyperlink ref="H52" r:id="rId43" xr:uid="{CEE24473-1C85-49C2-BC06-D2BF333EFBE4}"/>
    <hyperlink ref="H60" r:id="rId44" xr:uid="{6B81B971-5589-4F59-883F-13BC31489CFC}"/>
    <hyperlink ref="H62" r:id="rId45" xr:uid="{7241E459-218E-4F3B-A386-B62AC45CF806}"/>
    <hyperlink ref="H71" r:id="rId46" xr:uid="{5DC1CD42-12A6-42F8-AEFB-7F45E6A70FB2}"/>
    <hyperlink ref="I77" r:id="rId47" xr:uid="{7EAEAB79-A7FC-4FEB-8C89-D16EB91FAEC2}"/>
    <hyperlink ref="I75" r:id="rId48" xr:uid="{16ACFDE8-0836-4E2B-AEF6-C1B4E07C238C}"/>
    <hyperlink ref="H86" r:id="rId49" xr:uid="{267116FE-B7CD-4B8F-B723-2031A4268290}"/>
    <hyperlink ref="I86" r:id="rId50" xr:uid="{7A1AF4C7-87F4-4359-A427-68B5D61A9299}"/>
    <hyperlink ref="I89" r:id="rId51" xr:uid="{15136C7D-C71E-4B76-A894-DA48839050CA}"/>
    <hyperlink ref="I92" r:id="rId52" xr:uid="{A1F141E7-98C4-40F1-A53F-7C745B037D25}"/>
    <hyperlink ref="H92" r:id="rId53" xr:uid="{3B1CFF73-82BF-4E48-B615-BF5FE5239321}"/>
    <hyperlink ref="H94" r:id="rId54" xr:uid="{DDE663E9-85F5-47F4-90F4-ADAE80931A68}"/>
    <hyperlink ref="I101" r:id="rId55" xr:uid="{D93B875B-3CA7-4B49-AF99-4360B31AB2B6}"/>
    <hyperlink ref="H114" r:id="rId56" xr:uid="{B37AACCA-36C7-48C2-A798-5A6B86FCFE19}"/>
    <hyperlink ref="H122" r:id="rId57" xr:uid="{C23D7AD7-64B7-4E09-9EFD-7A32FC5C735F}"/>
    <hyperlink ref="H120" r:id="rId58" xr:uid="{D0B34AB2-05F0-4E16-B1FC-57321EFCE7C3}"/>
    <hyperlink ref="I125" r:id="rId59" xr:uid="{1472D653-34A3-49C5-AC9B-385F6A7B6176}"/>
    <hyperlink ref="H129" r:id="rId60" xr:uid="{481AF95F-4226-4B41-A21D-4B62A48B4CCD}"/>
    <hyperlink ref="I131" r:id="rId61" xr:uid="{70229076-A584-4038-BAC6-F613B251736E}"/>
    <hyperlink ref="H130" r:id="rId62" xr:uid="{938FE3B0-DC59-452E-B65F-D74DEAAC1B62}"/>
    <hyperlink ref="H131" r:id="rId63" xr:uid="{81A995D4-3580-426C-AC14-CE046D3815CD}"/>
    <hyperlink ref="H137" r:id="rId64" xr:uid="{17B25C78-F288-41B1-BDC8-BD421CD9EDA7}"/>
    <hyperlink ref="H135" r:id="rId65" xr:uid="{D8C4D3CD-22A5-4350-920D-41756CC63A15}"/>
    <hyperlink ref="H140" r:id="rId66" xr:uid="{C06101FA-61AD-4386-B2EF-2A688E16DE27}"/>
    <hyperlink ref="H144" r:id="rId67" xr:uid="{F2C18C57-A6B2-4834-B945-7FA918C43006}"/>
    <hyperlink ref="I142" r:id="rId68" xr:uid="{1157F6C7-3B7E-40A5-A2E7-AF206A47C8C4}"/>
    <hyperlink ref="H147" r:id="rId69" xr:uid="{8D28FD01-EEF4-4DA3-A1CF-1A3EFB113575}"/>
    <hyperlink ref="H146" r:id="rId70" xr:uid="{A371A36D-C4F2-45ED-8837-F02DB4162CAD}"/>
    <hyperlink ref="I151" r:id="rId71" xr:uid="{B010FC13-7CC4-4A9F-B44E-851DBBE12468}"/>
    <hyperlink ref="H157" r:id="rId72" xr:uid="{3BE28709-7D1B-40FC-8EFE-5083B417D005}"/>
    <hyperlink ref="H156" r:id="rId73" xr:uid="{D08295FF-1FBF-43E2-B07F-861594EBCF02}"/>
    <hyperlink ref="H164" r:id="rId74" xr:uid="{770AC83A-3FA9-4511-A6D0-3822BE7BEFB1}"/>
    <hyperlink ref="H170" r:id="rId75" xr:uid="{45AA3A64-998C-486C-806A-CF5919C9BFBE}"/>
    <hyperlink ref="H172" r:id="rId76" xr:uid="{4B0B2721-77D3-4662-89D2-432961632CBD}"/>
    <hyperlink ref="H173" r:id="rId77" xr:uid="{3FCB2ED3-C7D0-4EFE-A1E9-4273F49224B9}"/>
    <hyperlink ref="H176" r:id="rId78" xr:uid="{6203EB1D-23F5-4E5C-B29D-8DB1D0544197}"/>
    <hyperlink ref="H174" r:id="rId79" xr:uid="{D6F6E86B-CD30-4E13-B046-3D5894E7156E}"/>
    <hyperlink ref="H175" r:id="rId80" xr:uid="{2445B669-6A7A-4DBC-ACF3-78A913A0071C}"/>
    <hyperlink ref="H178" r:id="rId81" xr:uid="{3E38FC17-9186-45E6-906E-DDA041958829}"/>
    <hyperlink ref="H180" r:id="rId82" xr:uid="{12420FBF-D49F-4F87-8E64-B73F0C9C9413}"/>
    <hyperlink ref="I183" r:id="rId83" xr:uid="{AE6F0D18-5B4C-462B-B8C4-E8FFAC0FE274}"/>
    <hyperlink ref="H186" r:id="rId84" xr:uid="{686CC5EB-DFEB-4DDC-B9E1-9EF0642DA801}"/>
    <hyperlink ref="H190" r:id="rId85" xr:uid="{C7360B3D-12A1-4899-A567-4895DAB35946}"/>
    <hyperlink ref="H198" r:id="rId86" xr:uid="{129EE8B9-02BE-490E-B6A5-F722AD7C8A25}"/>
    <hyperlink ref="H199" r:id="rId87" xr:uid="{E8138BFA-B9CD-484F-8FC7-09B557B3460C}"/>
    <hyperlink ref="H200" r:id="rId88" xr:uid="{9755BE02-52CB-47DC-B117-A17C351B4EC3}"/>
    <hyperlink ref="H203" r:id="rId89" xr:uid="{DF8EFB79-55EA-4D01-8572-2D79840ED20A}"/>
    <hyperlink ref="H204" r:id="rId90" xr:uid="{810B3EB0-0AEA-4DFD-BA9A-3DA476B55620}"/>
    <hyperlink ref="H205" r:id="rId91" xr:uid="{56E6EC0F-CD31-4B10-A7FC-9FE25423C732}"/>
    <hyperlink ref="H206" r:id="rId92" xr:uid="{F23387ED-4DB7-42E0-B386-B70E8E509A24}"/>
    <hyperlink ref="H207" r:id="rId93" xr:uid="{A5CCA5AD-C9A2-42A4-84B0-3E56A3D900D4}"/>
    <hyperlink ref="H208" r:id="rId94" xr:uid="{4DE88F26-D435-49AA-8037-F8CDE0774D95}"/>
    <hyperlink ref="H209" r:id="rId95" xr:uid="{9E34B058-02C2-4867-97B1-726D55F6B2F3}"/>
  </hyperlinks>
  <pageMargins left="0.7" right="0.7" top="0.75" bottom="0.75" header="0.3" footer="0.3"/>
  <pageSetup paperSize="9" scale="17" fitToHeight="0" orientation="portrait" r:id="rId96"/>
  <legacyDrawing r:id="rId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Ugo Haberman</dc:creator>
  <cp:lastModifiedBy>Emilie Dumas</cp:lastModifiedBy>
  <cp:lastPrinted>2026-04-10T13:45:56Z</cp:lastPrinted>
  <dcterms:created xsi:type="dcterms:W3CDTF">2026-03-06T10:35:59Z</dcterms:created>
  <dcterms:modified xsi:type="dcterms:W3CDTF">2026-04-13T16:06:42Z</dcterms:modified>
</cp:coreProperties>
</file>